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OCTUBRE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4" i="1" l="1"/>
  <c r="C143" i="1"/>
  <c r="D143" i="1" s="1"/>
  <c r="E146" i="1" s="1"/>
  <c r="C138" i="1"/>
  <c r="D138" i="1" s="1"/>
  <c r="C137" i="1"/>
  <c r="D137" i="1" s="1"/>
  <c r="E140" i="1" s="1"/>
  <c r="D128" i="1"/>
  <c r="D127" i="1"/>
  <c r="E130" i="1" s="1"/>
  <c r="C127" i="1"/>
  <c r="C122" i="1"/>
  <c r="D122" i="1" s="1"/>
  <c r="D121" i="1"/>
  <c r="D120" i="1"/>
  <c r="C120" i="1"/>
  <c r="D119" i="1"/>
  <c r="C119" i="1"/>
  <c r="D118" i="1"/>
  <c r="E124" i="1" s="1"/>
  <c r="C118" i="1"/>
  <c r="D113" i="1"/>
  <c r="C112" i="1"/>
  <c r="D112" i="1" s="1"/>
  <c r="D111" i="1"/>
  <c r="D110" i="1"/>
  <c r="C103" i="1"/>
  <c r="D103" i="1" s="1"/>
  <c r="C102" i="1"/>
  <c r="D102" i="1" s="1"/>
  <c r="C101" i="1"/>
  <c r="D101" i="1" s="1"/>
  <c r="C100" i="1"/>
  <c r="D100" i="1" s="1"/>
  <c r="C99" i="1"/>
  <c r="D99" i="1" s="1"/>
  <c r="C98" i="1"/>
  <c r="D98" i="1" s="1"/>
  <c r="C97" i="1"/>
  <c r="D97" i="1" s="1"/>
  <c r="E105" i="1" s="1"/>
  <c r="C85" i="1"/>
  <c r="D85" i="1" s="1"/>
  <c r="C84" i="1"/>
  <c r="D84" i="1" s="1"/>
  <c r="C83" i="1"/>
  <c r="D83" i="1" s="1"/>
  <c r="C82" i="1"/>
  <c r="D82" i="1" s="1"/>
  <c r="C81" i="1"/>
  <c r="D81" i="1" s="1"/>
  <c r="D74" i="1"/>
  <c r="C74" i="1"/>
  <c r="D73" i="1"/>
  <c r="C73" i="1"/>
  <c r="D72" i="1"/>
  <c r="C72" i="1"/>
  <c r="D71" i="1"/>
  <c r="E76" i="1" s="1"/>
  <c r="C71" i="1"/>
  <c r="C66" i="1"/>
  <c r="D66" i="1" s="1"/>
  <c r="C65" i="1"/>
  <c r="D65" i="1" s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49" i="1"/>
  <c r="D48" i="1"/>
  <c r="C47" i="1"/>
  <c r="D47" i="1" s="1"/>
  <c r="C46" i="1"/>
  <c r="D46" i="1" s="1"/>
  <c r="C45" i="1"/>
  <c r="D45" i="1" s="1"/>
  <c r="E51" i="1" s="1"/>
  <c r="C44" i="1"/>
  <c r="D44" i="1" s="1"/>
  <c r="D39" i="1"/>
  <c r="C39" i="1"/>
  <c r="D38" i="1"/>
  <c r="C38" i="1"/>
  <c r="D37" i="1"/>
  <c r="C37" i="1"/>
  <c r="D36" i="1"/>
  <c r="C36" i="1"/>
  <c r="D35" i="1"/>
  <c r="E41" i="1" s="1"/>
  <c r="C35" i="1"/>
  <c r="C30" i="1"/>
  <c r="D30" i="1" s="1"/>
  <c r="C29" i="1"/>
  <c r="D29" i="1" s="1"/>
  <c r="C28" i="1"/>
  <c r="D28" i="1" s="1"/>
  <c r="C27" i="1"/>
  <c r="D27" i="1" s="1"/>
  <c r="D22" i="1"/>
  <c r="C22" i="1"/>
  <c r="D21" i="1"/>
  <c r="C21" i="1"/>
  <c r="D20" i="1"/>
  <c r="C20" i="1"/>
  <c r="D19" i="1"/>
  <c r="C19" i="1"/>
  <c r="D18" i="1"/>
  <c r="E24" i="1" s="1"/>
  <c r="C18" i="1"/>
  <c r="C13" i="1"/>
  <c r="D13" i="1" s="1"/>
  <c r="C12" i="1"/>
  <c r="D12" i="1" s="1"/>
  <c r="C11" i="1"/>
  <c r="D11" i="1" s="1"/>
  <c r="C10" i="1"/>
  <c r="D10" i="1" s="1"/>
  <c r="C9" i="1"/>
  <c r="D9" i="1" s="1"/>
  <c r="E15" i="1" s="1"/>
  <c r="E62" i="1" l="1"/>
  <c r="E115" i="1"/>
  <c r="E32" i="1"/>
  <c r="E68" i="1"/>
  <c r="E87" i="1"/>
  <c r="E107" i="1" s="1"/>
  <c r="E132" i="1"/>
  <c r="E134" i="1" l="1"/>
  <c r="E78" i="1"/>
  <c r="G79" i="1" s="1"/>
</calcChain>
</file>

<file path=xl/sharedStrings.xml><?xml version="1.0" encoding="utf-8"?>
<sst xmlns="http://schemas.openxmlformats.org/spreadsheetml/2006/main" count="118" uniqueCount="112">
  <si>
    <t>COORPORACION ACUEDUCTO Y ALCANTARILLADO DE SANTIAGO</t>
  </si>
  <si>
    <t>CORAASAN</t>
  </si>
  <si>
    <t>ESTADO DE SITUACION</t>
  </si>
  <si>
    <t>VALORES EN RD$</t>
  </si>
  <si>
    <t>ACTIVOS NO CORRIENTES</t>
  </si>
  <si>
    <t>Balance Acumulado</t>
  </si>
  <si>
    <t>Acueducto</t>
  </si>
  <si>
    <t>Alcantarillado</t>
  </si>
  <si>
    <t>Propiedades Comunes</t>
  </si>
  <si>
    <t>Propiedades para uso futuro</t>
  </si>
  <si>
    <t>Construcciones en Proceso</t>
  </si>
  <si>
    <t>Total Activos Fijos</t>
  </si>
  <si>
    <t>DEPRECIACION ACUMULADA</t>
  </si>
  <si>
    <t>Retiro Activos Fijos Proceso</t>
  </si>
  <si>
    <t>Total Depreciacion Acumulada</t>
  </si>
  <si>
    <t>INVERSIONES Y OTROS</t>
  </si>
  <si>
    <t>Inversiones Otras</t>
  </si>
  <si>
    <t>Inversiones Dep. Acumulada</t>
  </si>
  <si>
    <t>Inversiones Valores Negociables</t>
  </si>
  <si>
    <t>Inversiones Depositos Especiales</t>
  </si>
  <si>
    <t>Total Inversiones y Otros</t>
  </si>
  <si>
    <t>ACTIVOS CORRIENTE Y EFECTIVO</t>
  </si>
  <si>
    <t>Efectivo Disponible</t>
  </si>
  <si>
    <t>Efectivo Restringido</t>
  </si>
  <si>
    <t>Efectivo para Divisa</t>
  </si>
  <si>
    <t>Transferencia de Efectivos</t>
  </si>
  <si>
    <t>Fondos Fijos</t>
  </si>
  <si>
    <t>Total Activos Corriente y Efectivo</t>
  </si>
  <si>
    <t>DOCUMENTOS Y CUENTAS POR COBRAR</t>
  </si>
  <si>
    <t>Cuentas por cobrar Usuarios</t>
  </si>
  <si>
    <t>Cuentas por cobrar Funcionarios y Empleados</t>
  </si>
  <si>
    <t>Cuentas por cobrar Diversos</t>
  </si>
  <si>
    <t>Cuentas por cobrar Anticipos</t>
  </si>
  <si>
    <t>Depos. Usuarios no Transp. Ayuntamiento</t>
  </si>
  <si>
    <t>Provision Cuentas Incobrables</t>
  </si>
  <si>
    <t>Total Documentos y Cuentas por Cobrar</t>
  </si>
  <si>
    <t>INVENTARIOS</t>
  </si>
  <si>
    <t>Combustible y Lubricantes</t>
  </si>
  <si>
    <t>Productos Quimicos</t>
  </si>
  <si>
    <t>Materiales y Repuestos</t>
  </si>
  <si>
    <t>Mercancia en transito</t>
  </si>
  <si>
    <t>Vestuarios</t>
  </si>
  <si>
    <t>Transferencia de Materiales</t>
  </si>
  <si>
    <t>Inventario en trans prov. Extranjero</t>
  </si>
  <si>
    <t>Total Inventarios</t>
  </si>
  <si>
    <t>PAGOS ANTICIPADOS</t>
  </si>
  <si>
    <t>Seguros</t>
  </si>
  <si>
    <t>Pagos Anticipados Otros</t>
  </si>
  <si>
    <t>Total Pagos Anticipados</t>
  </si>
  <si>
    <t>OTROS ACTIVOS</t>
  </si>
  <si>
    <t>Estudios de Construccion</t>
  </si>
  <si>
    <t>Cargos Diferidos</t>
  </si>
  <si>
    <t>Fianzas y Depositos</t>
  </si>
  <si>
    <t>Cuentas de Liquidacion</t>
  </si>
  <si>
    <t>Total Otros Activos</t>
  </si>
  <si>
    <t>TOTAL ACTIVOS</t>
  </si>
  <si>
    <t>APORTES</t>
  </si>
  <si>
    <t>Ayuntamiento Santiago</t>
  </si>
  <si>
    <t>Gobierno Dominicano</t>
  </si>
  <si>
    <t>Otros</t>
  </si>
  <si>
    <t>Usuarios no Transp. Ayuntamiento Santiago</t>
  </si>
  <si>
    <t>Donacion Mat. Italconsul</t>
  </si>
  <si>
    <t>Total Aportes</t>
  </si>
  <si>
    <t>RESERVAS</t>
  </si>
  <si>
    <t>Reservas</t>
  </si>
  <si>
    <t>Total Reservas</t>
  </si>
  <si>
    <t>RESULTADOS</t>
  </si>
  <si>
    <t>Acumulados</t>
  </si>
  <si>
    <t>Del Periodo</t>
  </si>
  <si>
    <t>Años Anteriores</t>
  </si>
  <si>
    <t>Ajuste de Inventarios</t>
  </si>
  <si>
    <t>Ajuste Depreciacion Ley (11-92)</t>
  </si>
  <si>
    <t>Ajuste Venta Agua Llenadero Camiones</t>
  </si>
  <si>
    <t>Ajuste a cuentas de Aporte de Capital</t>
  </si>
  <si>
    <t>Servicio de Agua y Rec. De solidos</t>
  </si>
  <si>
    <t>Acuerdos  Ayuntamientos Municipales</t>
  </si>
  <si>
    <t>Total Resultados</t>
  </si>
  <si>
    <t>Total Patrimonio y Reserva</t>
  </si>
  <si>
    <t>OBLIGACIONES A LARGO PLAZO</t>
  </si>
  <si>
    <t>Bonos</t>
  </si>
  <si>
    <t>Prestamos Locales</t>
  </si>
  <si>
    <t>Prestamos Extranjeros</t>
  </si>
  <si>
    <t>Plan de Pension y Jubilacion P acum por pagar</t>
  </si>
  <si>
    <t>Total Obligaciones a Largo Plazo</t>
  </si>
  <si>
    <t>PASIVO CORRIENTE</t>
  </si>
  <si>
    <t>Obligaciones por pagar</t>
  </si>
  <si>
    <t>Cuentas por Pagar</t>
  </si>
  <si>
    <t>Deposito de Usuarios</t>
  </si>
  <si>
    <t>Intereses Acumulados</t>
  </si>
  <si>
    <t>Otros Pasivos Corrientes Acumulados</t>
  </si>
  <si>
    <t>Total Pasivo Corriente</t>
  </si>
  <si>
    <t>CREDITOS DIFERIDOS</t>
  </si>
  <si>
    <t>Retencion a contratista en obras</t>
  </si>
  <si>
    <t>Otros Creditos Diferidos</t>
  </si>
  <si>
    <t>Total creditos diferidos</t>
  </si>
  <si>
    <t>Total Pasivos</t>
  </si>
  <si>
    <t>TOTAL PASIVO Y CAPITAL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</si>
  <si>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</si>
  <si>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</si>
  <si>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</si>
  <si>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</si>
  <si>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</si>
  <si>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</si>
  <si>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Preparado por</t>
  </si>
  <si>
    <t>Revisado por</t>
  </si>
  <si>
    <t>Contador</t>
  </si>
  <si>
    <t>Direccion Financiera</t>
  </si>
  <si>
    <t>Aprobado por</t>
  </si>
  <si>
    <t>Direccion General</t>
  </si>
  <si>
    <r>
      <rPr>
        <b/>
        <sz val="10"/>
        <color indexed="8"/>
        <rFont val="Times New Roman"/>
        <family val="1"/>
      </rPr>
      <t>SALVEDAD</t>
    </r>
    <r>
      <rPr>
        <sz val="10"/>
        <color indexed="8"/>
        <rFont val="Times New Roman"/>
        <family val="1"/>
      </rPr>
      <t>: El Estado de Situación, contiene partidas sujetas a modificaciones fueron elaborados a</t>
    </r>
  </si>
  <si>
    <t>solicitud de la Dirección de Planificación y Desarrollo y la oficina de Acceso a la Información.</t>
  </si>
  <si>
    <t>CORRESPONDIENTE A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</si>
</sst>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/>
    <xf numFmtId="4" fontId="2" fillId="0" borderId="0" xfId="0" applyNumberFormat="1" applyFont="1" applyBorder="1"/>
    <xf numFmtId="4" fontId="4" fillId="0" borderId="1" xfId="0" applyNumberFormat="1" applyFont="1" applyBorder="1"/>
    <xf numFmtId="4" fontId="2" fillId="0" borderId="2" xfId="0" applyNumberFormat="1" applyFont="1" applyBorder="1"/>
    <xf numFmtId="4" fontId="5" fillId="0" borderId="1" xfId="0" applyNumberFormat="1" applyFont="1" applyBorder="1"/>
    <xf numFmtId="4" fontId="6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0</xdr:col>
      <xdr:colOff>1914525</xdr:colOff>
      <xdr:row>5</xdr:row>
      <xdr:rowOff>142875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9145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DE%20SITUACION%20OCTUBRE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PROYECTADO 2022"/>
    </sheetNames>
    <sheetDataSet>
      <sheetData sheetId="0"/>
      <sheetData sheetId="1"/>
      <sheetData sheetId="2">
        <row r="22">
          <cell r="D22" t="e">
            <v>#DIV/0!</v>
          </cell>
        </row>
        <row r="23">
          <cell r="D23" t="e">
            <v>#DIV/0!</v>
          </cell>
        </row>
        <row r="28">
          <cell r="D28" t="e">
            <v>#DIV/0!</v>
          </cell>
        </row>
        <row r="29">
          <cell r="D29" t="e">
            <v>#DIV/0!</v>
          </cell>
        </row>
        <row r="144">
          <cell r="D144">
            <v>0</v>
          </cell>
        </row>
      </sheetData>
      <sheetData sheetId="3">
        <row r="22">
          <cell r="D22" t="e">
            <v>#DIV/0!</v>
          </cell>
        </row>
        <row r="23">
          <cell r="D23" t="e">
            <v>#DIV/0!</v>
          </cell>
        </row>
        <row r="28">
          <cell r="D28" t="e">
            <v>#DIV/0!</v>
          </cell>
        </row>
        <row r="29">
          <cell r="D29" t="e">
            <v>#DIV/0!</v>
          </cell>
        </row>
      </sheetData>
      <sheetData sheetId="4">
        <row r="21">
          <cell r="D21" t="e">
            <v>#DIV/0!</v>
          </cell>
        </row>
        <row r="22">
          <cell r="D22" t="e">
            <v>#DIV/0!</v>
          </cell>
        </row>
        <row r="27">
          <cell r="D27" t="e">
            <v>#DIV/0!</v>
          </cell>
        </row>
        <row r="28">
          <cell r="D28" t="e">
            <v>#DIV/0!</v>
          </cell>
        </row>
        <row r="143">
          <cell r="D143">
            <v>0</v>
          </cell>
        </row>
      </sheetData>
      <sheetData sheetId="5"/>
      <sheetData sheetId="6">
        <row r="21">
          <cell r="D21" t="e">
            <v>#DIV/0!</v>
          </cell>
        </row>
        <row r="22">
          <cell r="D22" t="e">
            <v>#DIV/0!</v>
          </cell>
        </row>
        <row r="27">
          <cell r="D27" t="e">
            <v>#DIV/0!</v>
          </cell>
        </row>
        <row r="28">
          <cell r="D28" t="e">
            <v>#DIV/0!</v>
          </cell>
        </row>
      </sheetData>
      <sheetData sheetId="7"/>
      <sheetData sheetId="8"/>
      <sheetData sheetId="9">
        <row r="138">
          <cell r="D138">
            <v>-209856485.34999999</v>
          </cell>
        </row>
      </sheetData>
      <sheetData sheetId="10"/>
      <sheetData sheetId="11">
        <row r="138">
          <cell r="D138">
            <v>-209856485.34999999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8">
          <cell r="D48">
            <v>0</v>
          </cell>
        </row>
        <row r="49">
          <cell r="D49">
            <v>0</v>
          </cell>
        </row>
      </sheetData>
      <sheetData sheetId="30"/>
      <sheetData sheetId="31"/>
      <sheetData sheetId="32">
        <row r="48">
          <cell r="D48">
            <v>0</v>
          </cell>
        </row>
        <row r="49">
          <cell r="D4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3">
          <cell r="D113">
            <v>0</v>
          </cell>
        </row>
      </sheetData>
      <sheetData sheetId="33"/>
      <sheetData sheetId="34"/>
      <sheetData sheetId="35">
        <row r="110">
          <cell r="D110">
            <v>0</v>
          </cell>
        </row>
        <row r="111">
          <cell r="D111">
            <v>0</v>
          </cell>
        </row>
        <row r="113">
          <cell r="D113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28">
          <cell r="D128">
            <v>0</v>
          </cell>
        </row>
      </sheetData>
      <sheetData sheetId="45"/>
      <sheetData sheetId="46"/>
      <sheetData sheetId="47">
        <row r="12">
          <cell r="D12" t="e">
            <v>#DIV/0!</v>
          </cell>
        </row>
        <row r="84">
          <cell r="D84" t="e">
            <v>#DIV/0!</v>
          </cell>
        </row>
        <row r="99">
          <cell r="D99" t="e">
            <v>#DIV/0!</v>
          </cell>
        </row>
        <row r="101">
          <cell r="D101" t="e">
            <v>#DIV/0!</v>
          </cell>
        </row>
        <row r="121">
          <cell r="D121">
            <v>0</v>
          </cell>
        </row>
        <row r="128">
          <cell r="D128">
            <v>0</v>
          </cell>
        </row>
      </sheetData>
      <sheetData sheetId="48"/>
      <sheetData sheetId="49"/>
      <sheetData sheetId="50">
        <row r="12">
          <cell r="D12" t="e">
            <v>#DIV/0!</v>
          </cell>
        </row>
        <row r="84">
          <cell r="D84" t="e">
            <v>#DIV/0!</v>
          </cell>
        </row>
        <row r="99">
          <cell r="D99" t="e">
            <v>#DIV/0!</v>
          </cell>
        </row>
        <row r="101">
          <cell r="D101" t="e">
            <v>#DIV/0!</v>
          </cell>
        </row>
        <row r="121">
          <cell r="D121">
            <v>0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9">
          <cell r="D9">
            <v>2922840434.0900002</v>
          </cell>
        </row>
        <row r="10">
          <cell r="D10">
            <v>1791197138.23</v>
          </cell>
        </row>
        <row r="11">
          <cell r="D11">
            <v>858806024.50999999</v>
          </cell>
        </row>
        <row r="13">
          <cell r="D13">
            <v>3117569829.3099999</v>
          </cell>
        </row>
        <row r="18">
          <cell r="D18">
            <v>-1116845430.5699999</v>
          </cell>
        </row>
        <row r="19">
          <cell r="D19">
            <v>-1009360660.97</v>
          </cell>
        </row>
        <row r="20">
          <cell r="D20">
            <v>-522732299.14999998</v>
          </cell>
        </row>
        <row r="29">
          <cell r="D29">
            <v>3786542.2</v>
          </cell>
        </row>
        <row r="30">
          <cell r="D30">
            <v>441088676.49000001</v>
          </cell>
        </row>
        <row r="35">
          <cell r="D35">
            <v>1110932275.95</v>
          </cell>
        </row>
        <row r="36">
          <cell r="D36">
            <v>7943730.8200000003</v>
          </cell>
        </row>
        <row r="37">
          <cell r="D37">
            <v>34126702.189999998</v>
          </cell>
        </row>
        <row r="38">
          <cell r="D38">
            <v>-2438404.63</v>
          </cell>
        </row>
        <row r="39">
          <cell r="D39">
            <v>123000</v>
          </cell>
        </row>
        <row r="44">
          <cell r="D44">
            <v>5485927454.4099998</v>
          </cell>
        </row>
        <row r="45">
          <cell r="D45">
            <v>1114542.94</v>
          </cell>
        </row>
        <row r="46">
          <cell r="D46">
            <v>34452818.509999998</v>
          </cell>
        </row>
        <row r="47">
          <cell r="D47">
            <v>523133910.80000001</v>
          </cell>
        </row>
        <row r="54">
          <cell r="D54">
            <v>2583398.41</v>
          </cell>
        </row>
        <row r="55">
          <cell r="D55">
            <v>18886365.23</v>
          </cell>
        </row>
        <row r="56">
          <cell r="D56">
            <v>276514533.68000001</v>
          </cell>
        </row>
        <row r="57">
          <cell r="D57">
            <v>3760502.63</v>
          </cell>
        </row>
        <row r="58">
          <cell r="D58">
            <v>2174095.25</v>
          </cell>
        </row>
        <row r="59">
          <cell r="D59">
            <v>-35565491.259999998</v>
          </cell>
        </row>
        <row r="60">
          <cell r="D60">
            <v>1728228.74</v>
          </cell>
        </row>
        <row r="65">
          <cell r="D65">
            <v>1275923.55</v>
          </cell>
        </row>
        <row r="66">
          <cell r="D66">
            <v>2384254.8199999998</v>
          </cell>
        </row>
        <row r="71">
          <cell r="D71">
            <v>10244266.699999999</v>
          </cell>
        </row>
        <row r="72">
          <cell r="D72">
            <v>3372821.67</v>
          </cell>
        </row>
        <row r="73">
          <cell r="D73">
            <v>249800</v>
          </cell>
        </row>
        <row r="74">
          <cell r="D74">
            <v>549614</v>
          </cell>
        </row>
        <row r="81">
          <cell r="D81">
            <v>-26457680.399999999</v>
          </cell>
        </row>
        <row r="82">
          <cell r="D82">
            <v>-17710749255.490002</v>
          </cell>
        </row>
        <row r="83">
          <cell r="D83">
            <v>-100607559.2</v>
          </cell>
        </row>
        <row r="85">
          <cell r="D85">
            <v>-286260.94</v>
          </cell>
        </row>
        <row r="97">
          <cell r="D97">
            <v>161302618.91999999</v>
          </cell>
        </row>
        <row r="98">
          <cell r="D98">
            <v>-329597.42</v>
          </cell>
        </row>
        <row r="100">
          <cell r="D100">
            <v>-14562.67</v>
          </cell>
        </row>
        <row r="102">
          <cell r="D102">
            <v>9060349</v>
          </cell>
        </row>
        <row r="103">
          <cell r="D103">
            <v>8144567</v>
          </cell>
        </row>
        <row r="112">
          <cell r="D112">
            <v>-547814.49</v>
          </cell>
        </row>
        <row r="118">
          <cell r="D118">
            <v>-16972252.23</v>
          </cell>
        </row>
        <row r="119">
          <cell r="D119">
            <v>-741333940.38</v>
          </cell>
        </row>
        <row r="120">
          <cell r="D120">
            <v>-54201081.969999999</v>
          </cell>
        </row>
        <row r="122">
          <cell r="D122">
            <v>-94250417.780000001</v>
          </cell>
        </row>
        <row r="127">
          <cell r="D127">
            <v>-37041304.350000001</v>
          </cell>
        </row>
        <row r="137">
          <cell r="D137">
            <v>264676358.59999999</v>
          </cell>
        </row>
        <row r="143">
          <cell r="D143">
            <v>-264676358.59999999</v>
          </cell>
        </row>
      </sheetData>
      <sheetData sheetId="113"/>
      <sheetData sheetId="114">
        <row r="9">
          <cell r="D9">
            <v>2931672136.5599999</v>
          </cell>
        </row>
        <row r="10">
          <cell r="D10">
            <v>1792273429.8</v>
          </cell>
        </row>
        <row r="11">
          <cell r="D11">
            <v>858846394.25</v>
          </cell>
        </row>
        <row r="13">
          <cell r="D13">
            <v>3175899681.9899998</v>
          </cell>
        </row>
        <row r="18">
          <cell r="D18">
            <v>-1126943278.1700001</v>
          </cell>
        </row>
        <row r="19">
          <cell r="D19">
            <v>-1012973257.83</v>
          </cell>
        </row>
        <row r="20">
          <cell r="D20">
            <v>-526040127.52999997</v>
          </cell>
        </row>
        <row r="29">
          <cell r="D29">
            <v>3786542.2</v>
          </cell>
        </row>
        <row r="30">
          <cell r="D30">
            <v>441088676.49000001</v>
          </cell>
        </row>
        <row r="35">
          <cell r="D35">
            <v>1036807594.22</v>
          </cell>
        </row>
        <row r="36">
          <cell r="D36">
            <v>7920891.0199999996</v>
          </cell>
        </row>
        <row r="37">
          <cell r="D37">
            <v>34126427.100000001</v>
          </cell>
        </row>
        <row r="38">
          <cell r="D38">
            <v>-2438655.81</v>
          </cell>
        </row>
        <row r="39">
          <cell r="D39">
            <v>123000</v>
          </cell>
        </row>
        <row r="44">
          <cell r="D44">
            <v>5552777976.3299999</v>
          </cell>
        </row>
        <row r="45">
          <cell r="D45">
            <v>1128615.03</v>
          </cell>
        </row>
        <row r="46">
          <cell r="D46">
            <v>34302096.579999998</v>
          </cell>
        </row>
        <row r="47">
          <cell r="D47">
            <v>483305472.45999998</v>
          </cell>
        </row>
        <row r="54">
          <cell r="D54">
            <v>3229626.09</v>
          </cell>
        </row>
        <row r="55">
          <cell r="D55">
            <v>23507771.390000001</v>
          </cell>
        </row>
        <row r="56">
          <cell r="D56">
            <v>282401685.50999999</v>
          </cell>
        </row>
        <row r="57">
          <cell r="D57">
            <v>3394702.63</v>
          </cell>
        </row>
        <row r="58">
          <cell r="D58">
            <v>2045110.68</v>
          </cell>
        </row>
        <row r="59">
          <cell r="D59">
            <v>-19164299.190000001</v>
          </cell>
        </row>
        <row r="60">
          <cell r="D60">
            <v>1728228.74</v>
          </cell>
        </row>
        <row r="65">
          <cell r="D65">
            <v>8836866.3000000007</v>
          </cell>
        </row>
        <row r="66">
          <cell r="D66">
            <v>2296701.08</v>
          </cell>
        </row>
        <row r="71">
          <cell r="D71">
            <v>10244266.699999999</v>
          </cell>
        </row>
        <row r="72">
          <cell r="D72">
            <v>3201199.25</v>
          </cell>
        </row>
        <row r="73">
          <cell r="D73">
            <v>249800</v>
          </cell>
        </row>
        <row r="74">
          <cell r="D74">
            <v>365767.52</v>
          </cell>
        </row>
        <row r="81">
          <cell r="D81">
            <v>-26457680.399999999</v>
          </cell>
        </row>
        <row r="82">
          <cell r="D82">
            <v>-17822520658.82</v>
          </cell>
        </row>
        <row r="83">
          <cell r="D83">
            <v>-100607559.2</v>
          </cell>
        </row>
        <row r="85">
          <cell r="D85">
            <v>-286260.94</v>
          </cell>
        </row>
        <row r="97">
          <cell r="D97">
            <v>173714327.84999999</v>
          </cell>
        </row>
        <row r="98">
          <cell r="D98">
            <v>-329597.07</v>
          </cell>
        </row>
        <row r="100">
          <cell r="D100">
            <v>-17738.849999999999</v>
          </cell>
        </row>
        <row r="102">
          <cell r="D102">
            <v>10335395</v>
          </cell>
        </row>
        <row r="103">
          <cell r="D103">
            <v>9302528</v>
          </cell>
        </row>
        <row r="112">
          <cell r="D112">
            <v>-547814.49</v>
          </cell>
        </row>
        <row r="118">
          <cell r="D118">
            <v>-16781669.359999999</v>
          </cell>
        </row>
        <row r="119">
          <cell r="D119">
            <v>-671262618.84000003</v>
          </cell>
        </row>
        <row r="120">
          <cell r="D120">
            <v>-55411383.359999999</v>
          </cell>
        </row>
        <row r="122">
          <cell r="D122">
            <v>-99881119.75</v>
          </cell>
        </row>
        <row r="127">
          <cell r="D127">
            <v>-39156110.210000001</v>
          </cell>
        </row>
        <row r="137">
          <cell r="D137">
            <v>266745201.77000001</v>
          </cell>
        </row>
        <row r="143">
          <cell r="D143">
            <v>-266745201.77000001</v>
          </cell>
        </row>
      </sheetData>
      <sheetData sheetId="115"/>
      <sheetData sheetId="1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view="pageBreakPreview" zoomScale="60" zoomScaleNormal="100" workbookViewId="0">
      <selection activeCell="G36" sqref="G36"/>
    </sheetView>
  </sheetViews>
  <sheetFormatPr baseColWidth="10" defaultColWidth="11.7109375" defaultRowHeight="12.75" x14ac:dyDescent="0.2"/>
  <cols>
    <col min="1" max="1" width="30.28515625" style="1" customWidth="1"/>
    <col min="2" max="2" width="21.7109375" style="1" customWidth="1"/>
    <col min="3" max="3" width="7.85546875" style="1" customWidth="1"/>
    <col min="4" max="4" width="15.5703125" style="1" customWidth="1"/>
    <col min="5" max="5" width="22.42578125" style="1" customWidth="1"/>
    <col min="6" max="6" width="11.7109375" style="1"/>
    <col min="7" max="7" width="13.85546875" style="1" bestFit="1" customWidth="1"/>
    <col min="8" max="256" width="11.7109375" style="1"/>
    <col min="257" max="257" width="30.28515625" style="1" customWidth="1"/>
    <col min="258" max="258" width="21.7109375" style="1" customWidth="1"/>
    <col min="259" max="259" width="7.85546875" style="1" customWidth="1"/>
    <col min="260" max="260" width="15.5703125" style="1" customWidth="1"/>
    <col min="261" max="261" width="22.42578125" style="1" customWidth="1"/>
    <col min="262" max="262" width="11.7109375" style="1"/>
    <col min="263" max="263" width="13.85546875" style="1" bestFit="1" customWidth="1"/>
    <col min="264" max="512" width="11.7109375" style="1"/>
    <col min="513" max="513" width="30.28515625" style="1" customWidth="1"/>
    <col min="514" max="514" width="21.7109375" style="1" customWidth="1"/>
    <col min="515" max="515" width="7.85546875" style="1" customWidth="1"/>
    <col min="516" max="516" width="15.5703125" style="1" customWidth="1"/>
    <col min="517" max="517" width="22.42578125" style="1" customWidth="1"/>
    <col min="518" max="518" width="11.7109375" style="1"/>
    <col min="519" max="519" width="13.85546875" style="1" bestFit="1" customWidth="1"/>
    <col min="520" max="768" width="11.7109375" style="1"/>
    <col min="769" max="769" width="30.28515625" style="1" customWidth="1"/>
    <col min="770" max="770" width="21.7109375" style="1" customWidth="1"/>
    <col min="771" max="771" width="7.85546875" style="1" customWidth="1"/>
    <col min="772" max="772" width="15.5703125" style="1" customWidth="1"/>
    <col min="773" max="773" width="22.42578125" style="1" customWidth="1"/>
    <col min="774" max="774" width="11.7109375" style="1"/>
    <col min="775" max="775" width="13.85546875" style="1" bestFit="1" customWidth="1"/>
    <col min="776" max="1024" width="11.7109375" style="1"/>
    <col min="1025" max="1025" width="30.28515625" style="1" customWidth="1"/>
    <col min="1026" max="1026" width="21.7109375" style="1" customWidth="1"/>
    <col min="1027" max="1027" width="7.85546875" style="1" customWidth="1"/>
    <col min="1028" max="1028" width="15.5703125" style="1" customWidth="1"/>
    <col min="1029" max="1029" width="22.42578125" style="1" customWidth="1"/>
    <col min="1030" max="1030" width="11.7109375" style="1"/>
    <col min="1031" max="1031" width="13.85546875" style="1" bestFit="1" customWidth="1"/>
    <col min="1032" max="1280" width="11.7109375" style="1"/>
    <col min="1281" max="1281" width="30.28515625" style="1" customWidth="1"/>
    <col min="1282" max="1282" width="21.7109375" style="1" customWidth="1"/>
    <col min="1283" max="1283" width="7.85546875" style="1" customWidth="1"/>
    <col min="1284" max="1284" width="15.5703125" style="1" customWidth="1"/>
    <col min="1285" max="1285" width="22.42578125" style="1" customWidth="1"/>
    <col min="1286" max="1286" width="11.7109375" style="1"/>
    <col min="1287" max="1287" width="13.85546875" style="1" bestFit="1" customWidth="1"/>
    <col min="1288" max="1536" width="11.7109375" style="1"/>
    <col min="1537" max="1537" width="30.28515625" style="1" customWidth="1"/>
    <col min="1538" max="1538" width="21.7109375" style="1" customWidth="1"/>
    <col min="1539" max="1539" width="7.85546875" style="1" customWidth="1"/>
    <col min="1540" max="1540" width="15.5703125" style="1" customWidth="1"/>
    <col min="1541" max="1541" width="22.42578125" style="1" customWidth="1"/>
    <col min="1542" max="1542" width="11.7109375" style="1"/>
    <col min="1543" max="1543" width="13.85546875" style="1" bestFit="1" customWidth="1"/>
    <col min="1544" max="1792" width="11.7109375" style="1"/>
    <col min="1793" max="1793" width="30.28515625" style="1" customWidth="1"/>
    <col min="1794" max="1794" width="21.7109375" style="1" customWidth="1"/>
    <col min="1795" max="1795" width="7.85546875" style="1" customWidth="1"/>
    <col min="1796" max="1796" width="15.5703125" style="1" customWidth="1"/>
    <col min="1797" max="1797" width="22.42578125" style="1" customWidth="1"/>
    <col min="1798" max="1798" width="11.7109375" style="1"/>
    <col min="1799" max="1799" width="13.85546875" style="1" bestFit="1" customWidth="1"/>
    <col min="1800" max="2048" width="11.7109375" style="1"/>
    <col min="2049" max="2049" width="30.28515625" style="1" customWidth="1"/>
    <col min="2050" max="2050" width="21.7109375" style="1" customWidth="1"/>
    <col min="2051" max="2051" width="7.85546875" style="1" customWidth="1"/>
    <col min="2052" max="2052" width="15.5703125" style="1" customWidth="1"/>
    <col min="2053" max="2053" width="22.42578125" style="1" customWidth="1"/>
    <col min="2054" max="2054" width="11.7109375" style="1"/>
    <col min="2055" max="2055" width="13.85546875" style="1" bestFit="1" customWidth="1"/>
    <col min="2056" max="2304" width="11.7109375" style="1"/>
    <col min="2305" max="2305" width="30.28515625" style="1" customWidth="1"/>
    <col min="2306" max="2306" width="21.7109375" style="1" customWidth="1"/>
    <col min="2307" max="2307" width="7.85546875" style="1" customWidth="1"/>
    <col min="2308" max="2308" width="15.5703125" style="1" customWidth="1"/>
    <col min="2309" max="2309" width="22.42578125" style="1" customWidth="1"/>
    <col min="2310" max="2310" width="11.7109375" style="1"/>
    <col min="2311" max="2311" width="13.85546875" style="1" bestFit="1" customWidth="1"/>
    <col min="2312" max="2560" width="11.7109375" style="1"/>
    <col min="2561" max="2561" width="30.28515625" style="1" customWidth="1"/>
    <col min="2562" max="2562" width="21.7109375" style="1" customWidth="1"/>
    <col min="2563" max="2563" width="7.85546875" style="1" customWidth="1"/>
    <col min="2564" max="2564" width="15.5703125" style="1" customWidth="1"/>
    <col min="2565" max="2565" width="22.42578125" style="1" customWidth="1"/>
    <col min="2566" max="2566" width="11.7109375" style="1"/>
    <col min="2567" max="2567" width="13.85546875" style="1" bestFit="1" customWidth="1"/>
    <col min="2568" max="2816" width="11.7109375" style="1"/>
    <col min="2817" max="2817" width="30.28515625" style="1" customWidth="1"/>
    <col min="2818" max="2818" width="21.7109375" style="1" customWidth="1"/>
    <col min="2819" max="2819" width="7.85546875" style="1" customWidth="1"/>
    <col min="2820" max="2820" width="15.5703125" style="1" customWidth="1"/>
    <col min="2821" max="2821" width="22.42578125" style="1" customWidth="1"/>
    <col min="2822" max="2822" width="11.7109375" style="1"/>
    <col min="2823" max="2823" width="13.85546875" style="1" bestFit="1" customWidth="1"/>
    <col min="2824" max="3072" width="11.7109375" style="1"/>
    <col min="3073" max="3073" width="30.28515625" style="1" customWidth="1"/>
    <col min="3074" max="3074" width="21.7109375" style="1" customWidth="1"/>
    <col min="3075" max="3075" width="7.85546875" style="1" customWidth="1"/>
    <col min="3076" max="3076" width="15.5703125" style="1" customWidth="1"/>
    <col min="3077" max="3077" width="22.42578125" style="1" customWidth="1"/>
    <col min="3078" max="3078" width="11.7109375" style="1"/>
    <col min="3079" max="3079" width="13.85546875" style="1" bestFit="1" customWidth="1"/>
    <col min="3080" max="3328" width="11.7109375" style="1"/>
    <col min="3329" max="3329" width="30.28515625" style="1" customWidth="1"/>
    <col min="3330" max="3330" width="21.7109375" style="1" customWidth="1"/>
    <col min="3331" max="3331" width="7.85546875" style="1" customWidth="1"/>
    <col min="3332" max="3332" width="15.5703125" style="1" customWidth="1"/>
    <col min="3333" max="3333" width="22.42578125" style="1" customWidth="1"/>
    <col min="3334" max="3334" width="11.7109375" style="1"/>
    <col min="3335" max="3335" width="13.85546875" style="1" bestFit="1" customWidth="1"/>
    <col min="3336" max="3584" width="11.7109375" style="1"/>
    <col min="3585" max="3585" width="30.28515625" style="1" customWidth="1"/>
    <col min="3586" max="3586" width="21.7109375" style="1" customWidth="1"/>
    <col min="3587" max="3587" width="7.85546875" style="1" customWidth="1"/>
    <col min="3588" max="3588" width="15.5703125" style="1" customWidth="1"/>
    <col min="3589" max="3589" width="22.42578125" style="1" customWidth="1"/>
    <col min="3590" max="3590" width="11.7109375" style="1"/>
    <col min="3591" max="3591" width="13.85546875" style="1" bestFit="1" customWidth="1"/>
    <col min="3592" max="3840" width="11.7109375" style="1"/>
    <col min="3841" max="3841" width="30.28515625" style="1" customWidth="1"/>
    <col min="3842" max="3842" width="21.7109375" style="1" customWidth="1"/>
    <col min="3843" max="3843" width="7.85546875" style="1" customWidth="1"/>
    <col min="3844" max="3844" width="15.5703125" style="1" customWidth="1"/>
    <col min="3845" max="3845" width="22.42578125" style="1" customWidth="1"/>
    <col min="3846" max="3846" width="11.7109375" style="1"/>
    <col min="3847" max="3847" width="13.85546875" style="1" bestFit="1" customWidth="1"/>
    <col min="3848" max="4096" width="11.7109375" style="1"/>
    <col min="4097" max="4097" width="30.28515625" style="1" customWidth="1"/>
    <col min="4098" max="4098" width="21.7109375" style="1" customWidth="1"/>
    <col min="4099" max="4099" width="7.85546875" style="1" customWidth="1"/>
    <col min="4100" max="4100" width="15.5703125" style="1" customWidth="1"/>
    <col min="4101" max="4101" width="22.42578125" style="1" customWidth="1"/>
    <col min="4102" max="4102" width="11.7109375" style="1"/>
    <col min="4103" max="4103" width="13.85546875" style="1" bestFit="1" customWidth="1"/>
    <col min="4104" max="4352" width="11.7109375" style="1"/>
    <col min="4353" max="4353" width="30.28515625" style="1" customWidth="1"/>
    <col min="4354" max="4354" width="21.7109375" style="1" customWidth="1"/>
    <col min="4355" max="4355" width="7.85546875" style="1" customWidth="1"/>
    <col min="4356" max="4356" width="15.5703125" style="1" customWidth="1"/>
    <col min="4357" max="4357" width="22.42578125" style="1" customWidth="1"/>
    <col min="4358" max="4358" width="11.7109375" style="1"/>
    <col min="4359" max="4359" width="13.85546875" style="1" bestFit="1" customWidth="1"/>
    <col min="4360" max="4608" width="11.7109375" style="1"/>
    <col min="4609" max="4609" width="30.28515625" style="1" customWidth="1"/>
    <col min="4610" max="4610" width="21.7109375" style="1" customWidth="1"/>
    <col min="4611" max="4611" width="7.85546875" style="1" customWidth="1"/>
    <col min="4612" max="4612" width="15.5703125" style="1" customWidth="1"/>
    <col min="4613" max="4613" width="22.42578125" style="1" customWidth="1"/>
    <col min="4614" max="4614" width="11.7109375" style="1"/>
    <col min="4615" max="4615" width="13.85546875" style="1" bestFit="1" customWidth="1"/>
    <col min="4616" max="4864" width="11.7109375" style="1"/>
    <col min="4865" max="4865" width="30.28515625" style="1" customWidth="1"/>
    <col min="4866" max="4866" width="21.7109375" style="1" customWidth="1"/>
    <col min="4867" max="4867" width="7.85546875" style="1" customWidth="1"/>
    <col min="4868" max="4868" width="15.5703125" style="1" customWidth="1"/>
    <col min="4869" max="4869" width="22.42578125" style="1" customWidth="1"/>
    <col min="4870" max="4870" width="11.7109375" style="1"/>
    <col min="4871" max="4871" width="13.85546875" style="1" bestFit="1" customWidth="1"/>
    <col min="4872" max="5120" width="11.7109375" style="1"/>
    <col min="5121" max="5121" width="30.28515625" style="1" customWidth="1"/>
    <col min="5122" max="5122" width="21.7109375" style="1" customWidth="1"/>
    <col min="5123" max="5123" width="7.85546875" style="1" customWidth="1"/>
    <col min="5124" max="5124" width="15.5703125" style="1" customWidth="1"/>
    <col min="5125" max="5125" width="22.42578125" style="1" customWidth="1"/>
    <col min="5126" max="5126" width="11.7109375" style="1"/>
    <col min="5127" max="5127" width="13.85546875" style="1" bestFit="1" customWidth="1"/>
    <col min="5128" max="5376" width="11.7109375" style="1"/>
    <col min="5377" max="5377" width="30.28515625" style="1" customWidth="1"/>
    <col min="5378" max="5378" width="21.7109375" style="1" customWidth="1"/>
    <col min="5379" max="5379" width="7.85546875" style="1" customWidth="1"/>
    <col min="5380" max="5380" width="15.5703125" style="1" customWidth="1"/>
    <col min="5381" max="5381" width="22.42578125" style="1" customWidth="1"/>
    <col min="5382" max="5382" width="11.7109375" style="1"/>
    <col min="5383" max="5383" width="13.85546875" style="1" bestFit="1" customWidth="1"/>
    <col min="5384" max="5632" width="11.7109375" style="1"/>
    <col min="5633" max="5633" width="30.28515625" style="1" customWidth="1"/>
    <col min="5634" max="5634" width="21.7109375" style="1" customWidth="1"/>
    <col min="5635" max="5635" width="7.85546875" style="1" customWidth="1"/>
    <col min="5636" max="5636" width="15.5703125" style="1" customWidth="1"/>
    <col min="5637" max="5637" width="22.42578125" style="1" customWidth="1"/>
    <col min="5638" max="5638" width="11.7109375" style="1"/>
    <col min="5639" max="5639" width="13.85546875" style="1" bestFit="1" customWidth="1"/>
    <col min="5640" max="5888" width="11.7109375" style="1"/>
    <col min="5889" max="5889" width="30.28515625" style="1" customWidth="1"/>
    <col min="5890" max="5890" width="21.7109375" style="1" customWidth="1"/>
    <col min="5891" max="5891" width="7.85546875" style="1" customWidth="1"/>
    <col min="5892" max="5892" width="15.5703125" style="1" customWidth="1"/>
    <col min="5893" max="5893" width="22.42578125" style="1" customWidth="1"/>
    <col min="5894" max="5894" width="11.7109375" style="1"/>
    <col min="5895" max="5895" width="13.85546875" style="1" bestFit="1" customWidth="1"/>
    <col min="5896" max="6144" width="11.7109375" style="1"/>
    <col min="6145" max="6145" width="30.28515625" style="1" customWidth="1"/>
    <col min="6146" max="6146" width="21.7109375" style="1" customWidth="1"/>
    <col min="6147" max="6147" width="7.85546875" style="1" customWidth="1"/>
    <col min="6148" max="6148" width="15.5703125" style="1" customWidth="1"/>
    <col min="6149" max="6149" width="22.42578125" style="1" customWidth="1"/>
    <col min="6150" max="6150" width="11.7109375" style="1"/>
    <col min="6151" max="6151" width="13.85546875" style="1" bestFit="1" customWidth="1"/>
    <col min="6152" max="6400" width="11.7109375" style="1"/>
    <col min="6401" max="6401" width="30.28515625" style="1" customWidth="1"/>
    <col min="6402" max="6402" width="21.7109375" style="1" customWidth="1"/>
    <col min="6403" max="6403" width="7.85546875" style="1" customWidth="1"/>
    <col min="6404" max="6404" width="15.5703125" style="1" customWidth="1"/>
    <col min="6405" max="6405" width="22.42578125" style="1" customWidth="1"/>
    <col min="6406" max="6406" width="11.7109375" style="1"/>
    <col min="6407" max="6407" width="13.85546875" style="1" bestFit="1" customWidth="1"/>
    <col min="6408" max="6656" width="11.7109375" style="1"/>
    <col min="6657" max="6657" width="30.28515625" style="1" customWidth="1"/>
    <col min="6658" max="6658" width="21.7109375" style="1" customWidth="1"/>
    <col min="6659" max="6659" width="7.85546875" style="1" customWidth="1"/>
    <col min="6660" max="6660" width="15.5703125" style="1" customWidth="1"/>
    <col min="6661" max="6661" width="22.42578125" style="1" customWidth="1"/>
    <col min="6662" max="6662" width="11.7109375" style="1"/>
    <col min="6663" max="6663" width="13.85546875" style="1" bestFit="1" customWidth="1"/>
    <col min="6664" max="6912" width="11.7109375" style="1"/>
    <col min="6913" max="6913" width="30.28515625" style="1" customWidth="1"/>
    <col min="6914" max="6914" width="21.7109375" style="1" customWidth="1"/>
    <col min="6915" max="6915" width="7.85546875" style="1" customWidth="1"/>
    <col min="6916" max="6916" width="15.5703125" style="1" customWidth="1"/>
    <col min="6917" max="6917" width="22.42578125" style="1" customWidth="1"/>
    <col min="6918" max="6918" width="11.7109375" style="1"/>
    <col min="6919" max="6919" width="13.85546875" style="1" bestFit="1" customWidth="1"/>
    <col min="6920" max="7168" width="11.7109375" style="1"/>
    <col min="7169" max="7169" width="30.28515625" style="1" customWidth="1"/>
    <col min="7170" max="7170" width="21.7109375" style="1" customWidth="1"/>
    <col min="7171" max="7171" width="7.85546875" style="1" customWidth="1"/>
    <col min="7172" max="7172" width="15.5703125" style="1" customWidth="1"/>
    <col min="7173" max="7173" width="22.42578125" style="1" customWidth="1"/>
    <col min="7174" max="7174" width="11.7109375" style="1"/>
    <col min="7175" max="7175" width="13.85546875" style="1" bestFit="1" customWidth="1"/>
    <col min="7176" max="7424" width="11.7109375" style="1"/>
    <col min="7425" max="7425" width="30.28515625" style="1" customWidth="1"/>
    <col min="7426" max="7426" width="21.7109375" style="1" customWidth="1"/>
    <col min="7427" max="7427" width="7.85546875" style="1" customWidth="1"/>
    <col min="7428" max="7428" width="15.5703125" style="1" customWidth="1"/>
    <col min="7429" max="7429" width="22.42578125" style="1" customWidth="1"/>
    <col min="7430" max="7430" width="11.7109375" style="1"/>
    <col min="7431" max="7431" width="13.85546875" style="1" bestFit="1" customWidth="1"/>
    <col min="7432" max="7680" width="11.7109375" style="1"/>
    <col min="7681" max="7681" width="30.28515625" style="1" customWidth="1"/>
    <col min="7682" max="7682" width="21.7109375" style="1" customWidth="1"/>
    <col min="7683" max="7683" width="7.85546875" style="1" customWidth="1"/>
    <col min="7684" max="7684" width="15.5703125" style="1" customWidth="1"/>
    <col min="7685" max="7685" width="22.42578125" style="1" customWidth="1"/>
    <col min="7686" max="7686" width="11.7109375" style="1"/>
    <col min="7687" max="7687" width="13.85546875" style="1" bestFit="1" customWidth="1"/>
    <col min="7688" max="7936" width="11.7109375" style="1"/>
    <col min="7937" max="7937" width="30.28515625" style="1" customWidth="1"/>
    <col min="7938" max="7938" width="21.7109375" style="1" customWidth="1"/>
    <col min="7939" max="7939" width="7.85546875" style="1" customWidth="1"/>
    <col min="7940" max="7940" width="15.5703125" style="1" customWidth="1"/>
    <col min="7941" max="7941" width="22.42578125" style="1" customWidth="1"/>
    <col min="7942" max="7942" width="11.7109375" style="1"/>
    <col min="7943" max="7943" width="13.85546875" style="1" bestFit="1" customWidth="1"/>
    <col min="7944" max="8192" width="11.7109375" style="1"/>
    <col min="8193" max="8193" width="30.28515625" style="1" customWidth="1"/>
    <col min="8194" max="8194" width="21.7109375" style="1" customWidth="1"/>
    <col min="8195" max="8195" width="7.85546875" style="1" customWidth="1"/>
    <col min="8196" max="8196" width="15.5703125" style="1" customWidth="1"/>
    <col min="8197" max="8197" width="22.42578125" style="1" customWidth="1"/>
    <col min="8198" max="8198" width="11.7109375" style="1"/>
    <col min="8199" max="8199" width="13.85546875" style="1" bestFit="1" customWidth="1"/>
    <col min="8200" max="8448" width="11.7109375" style="1"/>
    <col min="8449" max="8449" width="30.28515625" style="1" customWidth="1"/>
    <col min="8450" max="8450" width="21.7109375" style="1" customWidth="1"/>
    <col min="8451" max="8451" width="7.85546875" style="1" customWidth="1"/>
    <col min="8452" max="8452" width="15.5703125" style="1" customWidth="1"/>
    <col min="8453" max="8453" width="22.42578125" style="1" customWidth="1"/>
    <col min="8454" max="8454" width="11.7109375" style="1"/>
    <col min="8455" max="8455" width="13.85546875" style="1" bestFit="1" customWidth="1"/>
    <col min="8456" max="8704" width="11.7109375" style="1"/>
    <col min="8705" max="8705" width="30.28515625" style="1" customWidth="1"/>
    <col min="8706" max="8706" width="21.7109375" style="1" customWidth="1"/>
    <col min="8707" max="8707" width="7.85546875" style="1" customWidth="1"/>
    <col min="8708" max="8708" width="15.5703125" style="1" customWidth="1"/>
    <col min="8709" max="8709" width="22.42578125" style="1" customWidth="1"/>
    <col min="8710" max="8710" width="11.7109375" style="1"/>
    <col min="8711" max="8711" width="13.85546875" style="1" bestFit="1" customWidth="1"/>
    <col min="8712" max="8960" width="11.7109375" style="1"/>
    <col min="8961" max="8961" width="30.28515625" style="1" customWidth="1"/>
    <col min="8962" max="8962" width="21.7109375" style="1" customWidth="1"/>
    <col min="8963" max="8963" width="7.85546875" style="1" customWidth="1"/>
    <col min="8964" max="8964" width="15.5703125" style="1" customWidth="1"/>
    <col min="8965" max="8965" width="22.42578125" style="1" customWidth="1"/>
    <col min="8966" max="8966" width="11.7109375" style="1"/>
    <col min="8967" max="8967" width="13.85546875" style="1" bestFit="1" customWidth="1"/>
    <col min="8968" max="9216" width="11.7109375" style="1"/>
    <col min="9217" max="9217" width="30.28515625" style="1" customWidth="1"/>
    <col min="9218" max="9218" width="21.7109375" style="1" customWidth="1"/>
    <col min="9219" max="9219" width="7.85546875" style="1" customWidth="1"/>
    <col min="9220" max="9220" width="15.5703125" style="1" customWidth="1"/>
    <col min="9221" max="9221" width="22.42578125" style="1" customWidth="1"/>
    <col min="9222" max="9222" width="11.7109375" style="1"/>
    <col min="9223" max="9223" width="13.85546875" style="1" bestFit="1" customWidth="1"/>
    <col min="9224" max="9472" width="11.7109375" style="1"/>
    <col min="9473" max="9473" width="30.28515625" style="1" customWidth="1"/>
    <col min="9474" max="9474" width="21.7109375" style="1" customWidth="1"/>
    <col min="9475" max="9475" width="7.85546875" style="1" customWidth="1"/>
    <col min="9476" max="9476" width="15.5703125" style="1" customWidth="1"/>
    <col min="9477" max="9477" width="22.42578125" style="1" customWidth="1"/>
    <col min="9478" max="9478" width="11.7109375" style="1"/>
    <col min="9479" max="9479" width="13.85546875" style="1" bestFit="1" customWidth="1"/>
    <col min="9480" max="9728" width="11.7109375" style="1"/>
    <col min="9729" max="9729" width="30.28515625" style="1" customWidth="1"/>
    <col min="9730" max="9730" width="21.7109375" style="1" customWidth="1"/>
    <col min="9731" max="9731" width="7.85546875" style="1" customWidth="1"/>
    <col min="9732" max="9732" width="15.5703125" style="1" customWidth="1"/>
    <col min="9733" max="9733" width="22.42578125" style="1" customWidth="1"/>
    <col min="9734" max="9734" width="11.7109375" style="1"/>
    <col min="9735" max="9735" width="13.85546875" style="1" bestFit="1" customWidth="1"/>
    <col min="9736" max="9984" width="11.7109375" style="1"/>
    <col min="9985" max="9985" width="30.28515625" style="1" customWidth="1"/>
    <col min="9986" max="9986" width="21.7109375" style="1" customWidth="1"/>
    <col min="9987" max="9987" width="7.85546875" style="1" customWidth="1"/>
    <col min="9988" max="9988" width="15.5703125" style="1" customWidth="1"/>
    <col min="9989" max="9989" width="22.42578125" style="1" customWidth="1"/>
    <col min="9990" max="9990" width="11.7109375" style="1"/>
    <col min="9991" max="9991" width="13.85546875" style="1" bestFit="1" customWidth="1"/>
    <col min="9992" max="10240" width="11.7109375" style="1"/>
    <col min="10241" max="10241" width="30.28515625" style="1" customWidth="1"/>
    <col min="10242" max="10242" width="21.7109375" style="1" customWidth="1"/>
    <col min="10243" max="10243" width="7.85546875" style="1" customWidth="1"/>
    <col min="10244" max="10244" width="15.5703125" style="1" customWidth="1"/>
    <col min="10245" max="10245" width="22.42578125" style="1" customWidth="1"/>
    <col min="10246" max="10246" width="11.7109375" style="1"/>
    <col min="10247" max="10247" width="13.85546875" style="1" bestFit="1" customWidth="1"/>
    <col min="10248" max="10496" width="11.7109375" style="1"/>
    <col min="10497" max="10497" width="30.28515625" style="1" customWidth="1"/>
    <col min="10498" max="10498" width="21.7109375" style="1" customWidth="1"/>
    <col min="10499" max="10499" width="7.85546875" style="1" customWidth="1"/>
    <col min="10500" max="10500" width="15.5703125" style="1" customWidth="1"/>
    <col min="10501" max="10501" width="22.42578125" style="1" customWidth="1"/>
    <col min="10502" max="10502" width="11.7109375" style="1"/>
    <col min="10503" max="10503" width="13.85546875" style="1" bestFit="1" customWidth="1"/>
    <col min="10504" max="10752" width="11.7109375" style="1"/>
    <col min="10753" max="10753" width="30.28515625" style="1" customWidth="1"/>
    <col min="10754" max="10754" width="21.7109375" style="1" customWidth="1"/>
    <col min="10755" max="10755" width="7.85546875" style="1" customWidth="1"/>
    <col min="10756" max="10756" width="15.5703125" style="1" customWidth="1"/>
    <col min="10757" max="10757" width="22.42578125" style="1" customWidth="1"/>
    <col min="10758" max="10758" width="11.7109375" style="1"/>
    <col min="10759" max="10759" width="13.85546875" style="1" bestFit="1" customWidth="1"/>
    <col min="10760" max="11008" width="11.7109375" style="1"/>
    <col min="11009" max="11009" width="30.28515625" style="1" customWidth="1"/>
    <col min="11010" max="11010" width="21.7109375" style="1" customWidth="1"/>
    <col min="11011" max="11011" width="7.85546875" style="1" customWidth="1"/>
    <col min="11012" max="11012" width="15.5703125" style="1" customWidth="1"/>
    <col min="11013" max="11013" width="22.42578125" style="1" customWidth="1"/>
    <col min="11014" max="11014" width="11.7109375" style="1"/>
    <col min="11015" max="11015" width="13.85546875" style="1" bestFit="1" customWidth="1"/>
    <col min="11016" max="11264" width="11.7109375" style="1"/>
    <col min="11265" max="11265" width="30.28515625" style="1" customWidth="1"/>
    <col min="11266" max="11266" width="21.7109375" style="1" customWidth="1"/>
    <col min="11267" max="11267" width="7.85546875" style="1" customWidth="1"/>
    <col min="11268" max="11268" width="15.5703125" style="1" customWidth="1"/>
    <col min="11269" max="11269" width="22.42578125" style="1" customWidth="1"/>
    <col min="11270" max="11270" width="11.7109375" style="1"/>
    <col min="11271" max="11271" width="13.85546875" style="1" bestFit="1" customWidth="1"/>
    <col min="11272" max="11520" width="11.7109375" style="1"/>
    <col min="11521" max="11521" width="30.28515625" style="1" customWidth="1"/>
    <col min="11522" max="11522" width="21.7109375" style="1" customWidth="1"/>
    <col min="11523" max="11523" width="7.85546875" style="1" customWidth="1"/>
    <col min="11524" max="11524" width="15.5703125" style="1" customWidth="1"/>
    <col min="11525" max="11525" width="22.42578125" style="1" customWidth="1"/>
    <col min="11526" max="11526" width="11.7109375" style="1"/>
    <col min="11527" max="11527" width="13.85546875" style="1" bestFit="1" customWidth="1"/>
    <col min="11528" max="11776" width="11.7109375" style="1"/>
    <col min="11777" max="11777" width="30.28515625" style="1" customWidth="1"/>
    <col min="11778" max="11778" width="21.7109375" style="1" customWidth="1"/>
    <col min="11779" max="11779" width="7.85546875" style="1" customWidth="1"/>
    <col min="11780" max="11780" width="15.5703125" style="1" customWidth="1"/>
    <col min="11781" max="11781" width="22.42578125" style="1" customWidth="1"/>
    <col min="11782" max="11782" width="11.7109375" style="1"/>
    <col min="11783" max="11783" width="13.85546875" style="1" bestFit="1" customWidth="1"/>
    <col min="11784" max="12032" width="11.7109375" style="1"/>
    <col min="12033" max="12033" width="30.28515625" style="1" customWidth="1"/>
    <col min="12034" max="12034" width="21.7109375" style="1" customWidth="1"/>
    <col min="12035" max="12035" width="7.85546875" style="1" customWidth="1"/>
    <col min="12036" max="12036" width="15.5703125" style="1" customWidth="1"/>
    <col min="12037" max="12037" width="22.42578125" style="1" customWidth="1"/>
    <col min="12038" max="12038" width="11.7109375" style="1"/>
    <col min="12039" max="12039" width="13.85546875" style="1" bestFit="1" customWidth="1"/>
    <col min="12040" max="12288" width="11.7109375" style="1"/>
    <col min="12289" max="12289" width="30.28515625" style="1" customWidth="1"/>
    <col min="12290" max="12290" width="21.7109375" style="1" customWidth="1"/>
    <col min="12291" max="12291" width="7.85546875" style="1" customWidth="1"/>
    <col min="12292" max="12292" width="15.5703125" style="1" customWidth="1"/>
    <col min="12293" max="12293" width="22.42578125" style="1" customWidth="1"/>
    <col min="12294" max="12294" width="11.7109375" style="1"/>
    <col min="12295" max="12295" width="13.85546875" style="1" bestFit="1" customWidth="1"/>
    <col min="12296" max="12544" width="11.7109375" style="1"/>
    <col min="12545" max="12545" width="30.28515625" style="1" customWidth="1"/>
    <col min="12546" max="12546" width="21.7109375" style="1" customWidth="1"/>
    <col min="12547" max="12547" width="7.85546875" style="1" customWidth="1"/>
    <col min="12548" max="12548" width="15.5703125" style="1" customWidth="1"/>
    <col min="12549" max="12549" width="22.42578125" style="1" customWidth="1"/>
    <col min="12550" max="12550" width="11.7109375" style="1"/>
    <col min="12551" max="12551" width="13.85546875" style="1" bestFit="1" customWidth="1"/>
    <col min="12552" max="12800" width="11.7109375" style="1"/>
    <col min="12801" max="12801" width="30.28515625" style="1" customWidth="1"/>
    <col min="12802" max="12802" width="21.7109375" style="1" customWidth="1"/>
    <col min="12803" max="12803" width="7.85546875" style="1" customWidth="1"/>
    <col min="12804" max="12804" width="15.5703125" style="1" customWidth="1"/>
    <col min="12805" max="12805" width="22.42578125" style="1" customWidth="1"/>
    <col min="12806" max="12806" width="11.7109375" style="1"/>
    <col min="12807" max="12807" width="13.85546875" style="1" bestFit="1" customWidth="1"/>
    <col min="12808" max="13056" width="11.7109375" style="1"/>
    <col min="13057" max="13057" width="30.28515625" style="1" customWidth="1"/>
    <col min="13058" max="13058" width="21.7109375" style="1" customWidth="1"/>
    <col min="13059" max="13059" width="7.85546875" style="1" customWidth="1"/>
    <col min="13060" max="13060" width="15.5703125" style="1" customWidth="1"/>
    <col min="13061" max="13061" width="22.42578125" style="1" customWidth="1"/>
    <col min="13062" max="13062" width="11.7109375" style="1"/>
    <col min="13063" max="13063" width="13.85546875" style="1" bestFit="1" customWidth="1"/>
    <col min="13064" max="13312" width="11.7109375" style="1"/>
    <col min="13313" max="13313" width="30.28515625" style="1" customWidth="1"/>
    <col min="13314" max="13314" width="21.7109375" style="1" customWidth="1"/>
    <col min="13315" max="13315" width="7.85546875" style="1" customWidth="1"/>
    <col min="13316" max="13316" width="15.5703125" style="1" customWidth="1"/>
    <col min="13317" max="13317" width="22.42578125" style="1" customWidth="1"/>
    <col min="13318" max="13318" width="11.7109375" style="1"/>
    <col min="13319" max="13319" width="13.85546875" style="1" bestFit="1" customWidth="1"/>
    <col min="13320" max="13568" width="11.7109375" style="1"/>
    <col min="13569" max="13569" width="30.28515625" style="1" customWidth="1"/>
    <col min="13570" max="13570" width="21.7109375" style="1" customWidth="1"/>
    <col min="13571" max="13571" width="7.85546875" style="1" customWidth="1"/>
    <col min="13572" max="13572" width="15.5703125" style="1" customWidth="1"/>
    <col min="13573" max="13573" width="22.42578125" style="1" customWidth="1"/>
    <col min="13574" max="13574" width="11.7109375" style="1"/>
    <col min="13575" max="13575" width="13.85546875" style="1" bestFit="1" customWidth="1"/>
    <col min="13576" max="13824" width="11.7109375" style="1"/>
    <col min="13825" max="13825" width="30.28515625" style="1" customWidth="1"/>
    <col min="13826" max="13826" width="21.7109375" style="1" customWidth="1"/>
    <col min="13827" max="13827" width="7.85546875" style="1" customWidth="1"/>
    <col min="13828" max="13828" width="15.5703125" style="1" customWidth="1"/>
    <col min="13829" max="13829" width="22.42578125" style="1" customWidth="1"/>
    <col min="13830" max="13830" width="11.7109375" style="1"/>
    <col min="13831" max="13831" width="13.85546875" style="1" bestFit="1" customWidth="1"/>
    <col min="13832" max="14080" width="11.7109375" style="1"/>
    <col min="14081" max="14081" width="30.28515625" style="1" customWidth="1"/>
    <col min="14082" max="14082" width="21.7109375" style="1" customWidth="1"/>
    <col min="14083" max="14083" width="7.85546875" style="1" customWidth="1"/>
    <col min="14084" max="14084" width="15.5703125" style="1" customWidth="1"/>
    <col min="14085" max="14085" width="22.42578125" style="1" customWidth="1"/>
    <col min="14086" max="14086" width="11.7109375" style="1"/>
    <col min="14087" max="14087" width="13.85546875" style="1" bestFit="1" customWidth="1"/>
    <col min="14088" max="14336" width="11.7109375" style="1"/>
    <col min="14337" max="14337" width="30.28515625" style="1" customWidth="1"/>
    <col min="14338" max="14338" width="21.7109375" style="1" customWidth="1"/>
    <col min="14339" max="14339" width="7.85546875" style="1" customWidth="1"/>
    <col min="14340" max="14340" width="15.5703125" style="1" customWidth="1"/>
    <col min="14341" max="14341" width="22.42578125" style="1" customWidth="1"/>
    <col min="14342" max="14342" width="11.7109375" style="1"/>
    <col min="14343" max="14343" width="13.85546875" style="1" bestFit="1" customWidth="1"/>
    <col min="14344" max="14592" width="11.7109375" style="1"/>
    <col min="14593" max="14593" width="30.28515625" style="1" customWidth="1"/>
    <col min="14594" max="14594" width="21.7109375" style="1" customWidth="1"/>
    <col min="14595" max="14595" width="7.85546875" style="1" customWidth="1"/>
    <col min="14596" max="14596" width="15.5703125" style="1" customWidth="1"/>
    <col min="14597" max="14597" width="22.42578125" style="1" customWidth="1"/>
    <col min="14598" max="14598" width="11.7109375" style="1"/>
    <col min="14599" max="14599" width="13.85546875" style="1" bestFit="1" customWidth="1"/>
    <col min="14600" max="14848" width="11.7109375" style="1"/>
    <col min="14849" max="14849" width="30.28515625" style="1" customWidth="1"/>
    <col min="14850" max="14850" width="21.7109375" style="1" customWidth="1"/>
    <col min="14851" max="14851" width="7.85546875" style="1" customWidth="1"/>
    <col min="14852" max="14852" width="15.5703125" style="1" customWidth="1"/>
    <col min="14853" max="14853" width="22.42578125" style="1" customWidth="1"/>
    <col min="14854" max="14854" width="11.7109375" style="1"/>
    <col min="14855" max="14855" width="13.85546875" style="1" bestFit="1" customWidth="1"/>
    <col min="14856" max="15104" width="11.7109375" style="1"/>
    <col min="15105" max="15105" width="30.28515625" style="1" customWidth="1"/>
    <col min="15106" max="15106" width="21.7109375" style="1" customWidth="1"/>
    <col min="15107" max="15107" width="7.85546875" style="1" customWidth="1"/>
    <col min="15108" max="15108" width="15.5703125" style="1" customWidth="1"/>
    <col min="15109" max="15109" width="22.42578125" style="1" customWidth="1"/>
    <col min="15110" max="15110" width="11.7109375" style="1"/>
    <col min="15111" max="15111" width="13.85546875" style="1" bestFit="1" customWidth="1"/>
    <col min="15112" max="15360" width="11.7109375" style="1"/>
    <col min="15361" max="15361" width="30.28515625" style="1" customWidth="1"/>
    <col min="15362" max="15362" width="21.7109375" style="1" customWidth="1"/>
    <col min="15363" max="15363" width="7.85546875" style="1" customWidth="1"/>
    <col min="15364" max="15364" width="15.5703125" style="1" customWidth="1"/>
    <col min="15365" max="15365" width="22.42578125" style="1" customWidth="1"/>
    <col min="15366" max="15366" width="11.7109375" style="1"/>
    <col min="15367" max="15367" width="13.85546875" style="1" bestFit="1" customWidth="1"/>
    <col min="15368" max="15616" width="11.7109375" style="1"/>
    <col min="15617" max="15617" width="30.28515625" style="1" customWidth="1"/>
    <col min="15618" max="15618" width="21.7109375" style="1" customWidth="1"/>
    <col min="15619" max="15619" width="7.85546875" style="1" customWidth="1"/>
    <col min="15620" max="15620" width="15.5703125" style="1" customWidth="1"/>
    <col min="15621" max="15621" width="22.42578125" style="1" customWidth="1"/>
    <col min="15622" max="15622" width="11.7109375" style="1"/>
    <col min="15623" max="15623" width="13.85546875" style="1" bestFit="1" customWidth="1"/>
    <col min="15624" max="15872" width="11.7109375" style="1"/>
    <col min="15873" max="15873" width="30.28515625" style="1" customWidth="1"/>
    <col min="15874" max="15874" width="21.7109375" style="1" customWidth="1"/>
    <col min="15875" max="15875" width="7.85546875" style="1" customWidth="1"/>
    <col min="15876" max="15876" width="15.5703125" style="1" customWidth="1"/>
    <col min="15877" max="15877" width="22.42578125" style="1" customWidth="1"/>
    <col min="15878" max="15878" width="11.7109375" style="1"/>
    <col min="15879" max="15879" width="13.85546875" style="1" bestFit="1" customWidth="1"/>
    <col min="15880" max="16128" width="11.7109375" style="1"/>
    <col min="16129" max="16129" width="30.28515625" style="1" customWidth="1"/>
    <col min="16130" max="16130" width="21.7109375" style="1" customWidth="1"/>
    <col min="16131" max="16131" width="7.85546875" style="1" customWidth="1"/>
    <col min="16132" max="16132" width="15.5703125" style="1" customWidth="1"/>
    <col min="16133" max="16133" width="22.42578125" style="1" customWidth="1"/>
    <col min="16134" max="16134" width="11.7109375" style="1"/>
    <col min="16135" max="16135" width="13.85546875" style="1" bestFit="1" customWidth="1"/>
    <col min="16136" max="16384" width="11.710937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4" t="s">
        <v>1</v>
      </c>
      <c r="B2" s="14"/>
      <c r="C2" s="14"/>
      <c r="D2" s="14"/>
      <c r="E2" s="14"/>
    </row>
    <row r="3" spans="1:5" ht="14.25" x14ac:dyDescent="0.2">
      <c r="A3" s="15" t="s">
        <v>2</v>
      </c>
      <c r="B3" s="15"/>
      <c r="C3" s="15"/>
      <c r="D3" s="15"/>
      <c r="E3" s="15"/>
    </row>
    <row r="4" spans="1:5" ht="14.25" x14ac:dyDescent="0.2">
      <c r="A4" s="15" t="s">
        <v>111</v>
      </c>
      <c r="B4" s="15"/>
      <c r="C4" s="15"/>
      <c r="D4" s="15"/>
      <c r="E4" s="15"/>
    </row>
    <row r="5" spans="1:5" ht="15" x14ac:dyDescent="0.25">
      <c r="A5" s="14" t="s">
        <v>3</v>
      </c>
      <c r="B5" s="14"/>
      <c r="C5" s="14"/>
      <c r="D5" s="14"/>
      <c r="E5" s="14"/>
    </row>
    <row r="6" spans="1:5" x14ac:dyDescent="0.2">
      <c r="A6" s="2"/>
      <c r="B6" s="2"/>
      <c r="C6" s="2"/>
      <c r="D6" s="2"/>
      <c r="E6" s="2"/>
    </row>
    <row r="8" spans="1:5" ht="25.5" x14ac:dyDescent="0.2">
      <c r="A8" s="3" t="s">
        <v>4</v>
      </c>
      <c r="B8" s="3"/>
      <c r="C8" s="3"/>
      <c r="D8" s="4" t="s">
        <v>5</v>
      </c>
    </row>
    <row r="9" spans="1:5" x14ac:dyDescent="0.2">
      <c r="A9" s="1" t="s">
        <v>6</v>
      </c>
      <c r="C9" s="5">
        <f>+('[1]SEPTIEMBRE 2022'!D9-'[1]AGOSTO 2022'!D9)/'[1]AGOSTO 2022'!D9*100</f>
        <v>0.30216163588654682</v>
      </c>
      <c r="D9" s="6">
        <f>('[1]AGOSTO 2022'!D9*C9%)+'[1]SEPTIEMBRE 2022'!D9</f>
        <v>2940503839.0299997</v>
      </c>
    </row>
    <row r="10" spans="1:5" x14ac:dyDescent="0.2">
      <c r="A10" s="1" t="s">
        <v>7</v>
      </c>
      <c r="C10" s="5">
        <f>+('[1]SEPTIEMBRE 2022'!D10-'[1]AGOSTO 2022'!D10)/'[1]AGOSTO 2022'!D10*100</f>
        <v>6.0087834388987911E-2</v>
      </c>
      <c r="D10" s="6">
        <f>('[1]AGOSTO 2022'!D10*C10%)+'[1]SEPTIEMBRE 2022'!D10</f>
        <v>1793349721.3699999</v>
      </c>
    </row>
    <row r="11" spans="1:5" x14ac:dyDescent="0.2">
      <c r="A11" s="1" t="s">
        <v>8</v>
      </c>
      <c r="C11" s="5">
        <f>+('[1]SEPTIEMBRE 2022'!D11-'[1]AGOSTO 2022'!D11)/'[1]AGOSTO 2022'!D11*100</f>
        <v>4.7006819756583423E-3</v>
      </c>
      <c r="D11" s="6">
        <f>('[1]AGOSTO 2022'!D11*C11%)+'[1]SEPTIEMBRE 2022'!D11</f>
        <v>858886763.99000001</v>
      </c>
      <c r="E11" s="5"/>
    </row>
    <row r="12" spans="1:5" hidden="1" x14ac:dyDescent="0.2">
      <c r="A12" s="1" t="s">
        <v>9</v>
      </c>
      <c r="C12" s="5" t="e">
        <f>+('[1]AGOSTO 2020'!D12-'[1]JULIO 2020'!D12)/'[1]JULIO 2020'!D12*100</f>
        <v>#DIV/0!</v>
      </c>
      <c r="D12" s="6" t="e">
        <f>('[1]JULIO 2020'!D12*C12%)+'[1]AGOSTO 2020'!D12</f>
        <v>#DIV/0!</v>
      </c>
      <c r="E12" s="5"/>
    </row>
    <row r="13" spans="1:5" x14ac:dyDescent="0.2">
      <c r="A13" s="1" t="s">
        <v>10</v>
      </c>
      <c r="C13" s="5">
        <f>+('[1]SEPTIEMBRE 2022'!D13-'[1]AGOSTO 2022'!D13)/'[1]AGOSTO 2022'!D13*100</f>
        <v>1.8710038867969723</v>
      </c>
      <c r="D13" s="6">
        <f>('[1]AGOSTO 2022'!D13*C13%)+'[1]SEPTIEMBRE 2022'!D13</f>
        <v>3234229534.6699996</v>
      </c>
      <c r="E13" s="5"/>
    </row>
    <row r="14" spans="1:5" x14ac:dyDescent="0.2">
      <c r="C14" s="5"/>
      <c r="D14" s="6"/>
      <c r="E14" s="5"/>
    </row>
    <row r="15" spans="1:5" ht="13.5" thickBot="1" x14ac:dyDescent="0.25">
      <c r="A15" s="3" t="s">
        <v>11</v>
      </c>
      <c r="B15" s="3"/>
      <c r="C15" s="5"/>
      <c r="D15" s="6"/>
      <c r="E15" s="7">
        <f>+D9+D10+D11+D13</f>
        <v>8826969859.0599995</v>
      </c>
    </row>
    <row r="16" spans="1:5" ht="13.5" thickTop="1" x14ac:dyDescent="0.2">
      <c r="C16" s="5"/>
      <c r="D16" s="6"/>
      <c r="E16" s="5"/>
    </row>
    <row r="17" spans="1:5" x14ac:dyDescent="0.2">
      <c r="A17" s="3" t="s">
        <v>12</v>
      </c>
      <c r="C17" s="5"/>
      <c r="D17" s="6"/>
      <c r="E17" s="5"/>
    </row>
    <row r="18" spans="1:5" x14ac:dyDescent="0.2">
      <c r="A18" s="1" t="s">
        <v>6</v>
      </c>
      <c r="C18" s="5">
        <f>+('[1]SEPTIEMBRE 2022'!D18-'[1]AGOSTO 2022'!D18)/'[1]AGOSTO 2022'!D18*100</f>
        <v>0.90414011855217469</v>
      </c>
      <c r="D18" s="6">
        <f>('[1]AGOSTO 2022'!D18*C18%)+'[1]SEPTIEMBRE 2022'!D18</f>
        <v>-1137041125.7700002</v>
      </c>
      <c r="E18" s="5"/>
    </row>
    <row r="19" spans="1:5" x14ac:dyDescent="0.2">
      <c r="A19" s="1" t="s">
        <v>7</v>
      </c>
      <c r="C19" s="5">
        <f>+('[1]SEPTIEMBRE 2022'!D19-'[1]AGOSTO 2022'!D19)/'[1]AGOSTO 2022'!D19*100</f>
        <v>0.35790941728680931</v>
      </c>
      <c r="D19" s="6">
        <f>('[1]AGOSTO 2022'!D19*C19%)+'[1]SEPTIEMBRE 2022'!D19</f>
        <v>-1016585854.6900001</v>
      </c>
      <c r="E19" s="5"/>
    </row>
    <row r="20" spans="1:5" x14ac:dyDescent="0.2">
      <c r="A20" s="1" t="s">
        <v>8</v>
      </c>
      <c r="C20" s="5">
        <f>+('[1]SEPTIEMBRE 2022'!D20-'[1]AGOSTO 2022'!D20)/'[1]AGOSTO 2022'!D20*100</f>
        <v>0.63279586614004146</v>
      </c>
      <c r="D20" s="6">
        <f>('[1]AGOSTO 2022'!D20*C20%)+'[1]SEPTIEMBRE 2022'!D20</f>
        <v>-529347955.90999997</v>
      </c>
      <c r="E20" s="5"/>
    </row>
    <row r="21" spans="1:5" hidden="1" x14ac:dyDescent="0.2">
      <c r="A21" s="1" t="s">
        <v>9</v>
      </c>
      <c r="C21" s="5" t="e">
        <f>+('[1]ABRIL P'!D21-[1]MARZO!D22)/[1]MARZO!D22*100</f>
        <v>#DIV/0!</v>
      </c>
      <c r="D21" s="6" t="e">
        <f>([1]ABRIL!D22*C21%)+[1]MAYO!D21</f>
        <v>#DIV/0!</v>
      </c>
      <c r="E21" s="5"/>
    </row>
    <row r="22" spans="1:5" hidden="1" x14ac:dyDescent="0.2">
      <c r="A22" s="1" t="s">
        <v>13</v>
      </c>
      <c r="C22" s="5" t="e">
        <f>+('[1]ABRIL P'!D22-[1]MARZO!D23)/[1]MARZO!D23*100</f>
        <v>#DIV/0!</v>
      </c>
      <c r="D22" s="6" t="e">
        <f>([1]ABRIL!D23*C22%)+[1]MAYO!D22</f>
        <v>#DIV/0!</v>
      </c>
      <c r="E22" s="5"/>
    </row>
    <row r="23" spans="1:5" x14ac:dyDescent="0.2">
      <c r="C23" s="5"/>
      <c r="D23" s="6"/>
      <c r="E23" s="5"/>
    </row>
    <row r="24" spans="1:5" ht="13.5" thickBot="1" x14ac:dyDescent="0.25">
      <c r="A24" s="3" t="s">
        <v>14</v>
      </c>
      <c r="C24" s="5"/>
      <c r="D24" s="6"/>
      <c r="E24" s="7">
        <f>+D18+D19+D20</f>
        <v>-2682974936.3699999</v>
      </c>
    </row>
    <row r="25" spans="1:5" ht="13.5" thickTop="1" x14ac:dyDescent="0.2">
      <c r="C25" s="5"/>
      <c r="D25" s="6"/>
      <c r="E25" s="5"/>
    </row>
    <row r="26" spans="1:5" x14ac:dyDescent="0.2">
      <c r="A26" s="3" t="s">
        <v>15</v>
      </c>
      <c r="C26" s="5"/>
      <c r="D26" s="6"/>
      <c r="E26" s="5"/>
    </row>
    <row r="27" spans="1:5" hidden="1" x14ac:dyDescent="0.2">
      <c r="A27" s="1" t="s">
        <v>16</v>
      </c>
      <c r="C27" s="5" t="e">
        <f>+('[1]ABRIL P'!D27-[1]MARZO!D28)/[1]MARZO!D28*100</f>
        <v>#DIV/0!</v>
      </c>
      <c r="D27" s="6" t="e">
        <f>([1]ABRIL!D28*C27%)+[1]MAYO!D27</f>
        <v>#DIV/0!</v>
      </c>
      <c r="E27" s="5"/>
    </row>
    <row r="28" spans="1:5" hidden="1" x14ac:dyDescent="0.2">
      <c r="A28" s="1" t="s">
        <v>17</v>
      </c>
      <c r="C28" s="5" t="e">
        <f>+('[1]ABRIL P'!D28-[1]MARZO!D29)/[1]MARZO!D29*100</f>
        <v>#DIV/0!</v>
      </c>
      <c r="D28" s="6" t="e">
        <f>([1]ABRIL!D29*C28%)+[1]MAYO!D28</f>
        <v>#DIV/0!</v>
      </c>
      <c r="E28" s="5"/>
    </row>
    <row r="29" spans="1:5" x14ac:dyDescent="0.2">
      <c r="A29" s="1" t="s">
        <v>18</v>
      </c>
      <c r="C29" s="5">
        <f>+('[1]SEPTIEMBRE 2022'!D29-'[1]AGOSTO 2022'!D29)/'[1]AGOSTO 2022'!D29*100</f>
        <v>0</v>
      </c>
      <c r="D29" s="6">
        <f>('[1]AGOSTO 2022'!D29*C29%)+'[1]SEPTIEMBRE 2022'!D29</f>
        <v>3786542.2</v>
      </c>
      <c r="E29" s="5"/>
    </row>
    <row r="30" spans="1:5" x14ac:dyDescent="0.2">
      <c r="A30" s="1" t="s">
        <v>19</v>
      </c>
      <c r="C30" s="5">
        <f>+('[1]SEPTIEMBRE 2022'!D30-'[1]AGOSTO 2022'!D30)/'[1]AGOSTO 2022'!D30*100</f>
        <v>0</v>
      </c>
      <c r="D30" s="6">
        <f>('[1]AGOSTO 2022'!D30*C30%)+'[1]SEPTIEMBRE 2022'!D30</f>
        <v>441088676.49000001</v>
      </c>
      <c r="E30" s="5"/>
    </row>
    <row r="31" spans="1:5" x14ac:dyDescent="0.2">
      <c r="C31" s="5"/>
      <c r="D31" s="6"/>
      <c r="E31" s="5"/>
    </row>
    <row r="32" spans="1:5" ht="13.5" thickBot="1" x14ac:dyDescent="0.25">
      <c r="A32" s="3" t="s">
        <v>20</v>
      </c>
      <c r="C32" s="5"/>
      <c r="D32" s="6"/>
      <c r="E32" s="7">
        <f>D29+D30</f>
        <v>444875218.69</v>
      </c>
    </row>
    <row r="33" spans="1:5" ht="13.5" thickTop="1" x14ac:dyDescent="0.2">
      <c r="C33" s="5"/>
      <c r="D33" s="6"/>
      <c r="E33" s="5"/>
    </row>
    <row r="34" spans="1:5" x14ac:dyDescent="0.2">
      <c r="A34" s="3" t="s">
        <v>21</v>
      </c>
      <c r="C34" s="5"/>
      <c r="D34" s="6"/>
      <c r="E34" s="5"/>
    </row>
    <row r="35" spans="1:5" x14ac:dyDescent="0.2">
      <c r="A35" s="1" t="s">
        <v>22</v>
      </c>
      <c r="C35" s="5">
        <f>+('[1]SEPTIEMBRE 2022'!D35-'[1]AGOSTO 2022'!D35)/'[1]AGOSTO 2022'!D35*100</f>
        <v>-6.6722952726000528</v>
      </c>
      <c r="D35" s="6">
        <f>('[1]AGOSTO 2022'!D35*C35%)+'[1]SEPTIEMBRE 2022'!D35</f>
        <v>962682912.49000001</v>
      </c>
      <c r="E35" s="5"/>
    </row>
    <row r="36" spans="1:5" x14ac:dyDescent="0.2">
      <c r="A36" s="1" t="s">
        <v>23</v>
      </c>
      <c r="C36" s="5">
        <f>+('[1]SEPTIEMBRE 2022'!D36-'[1]AGOSTO 2022'!D36)/'[1]AGOSTO 2022'!D36*100</f>
        <v>-0.2875198130140158</v>
      </c>
      <c r="D36" s="6">
        <f>('[1]AGOSTO 2022'!D36*C36%)+'[1]SEPTIEMBRE 2022'!D36</f>
        <v>7898051.2199999988</v>
      </c>
      <c r="E36" s="5"/>
    </row>
    <row r="37" spans="1:5" x14ac:dyDescent="0.2">
      <c r="A37" s="1" t="s">
        <v>24</v>
      </c>
      <c r="C37" s="5">
        <f>+('[1]SEPTIEMBRE 2022'!D37-'[1]AGOSTO 2022'!D37)/'[1]AGOSTO 2022'!D37*100</f>
        <v>-8.0608433379986588E-4</v>
      </c>
      <c r="D37" s="6">
        <f>('[1]AGOSTO 2022'!D37*C37%)+'[1]SEPTIEMBRE 2022'!D37</f>
        <v>34126152.010000005</v>
      </c>
      <c r="E37" s="5"/>
    </row>
    <row r="38" spans="1:5" x14ac:dyDescent="0.2">
      <c r="A38" s="1" t="s">
        <v>25</v>
      </c>
      <c r="C38" s="5">
        <f>+('[1]SEPTIEMBRE 2022'!D38-'[1]AGOSTO 2022'!D38)/'[1]AGOSTO 2022'!D38*100</f>
        <v>1.0300997500983568E-2</v>
      </c>
      <c r="D38" s="6">
        <f>('[1]AGOSTO 2022'!D38*C38%)+'[1]SEPTIEMBRE 2022'!D38</f>
        <v>-2438906.9900000002</v>
      </c>
      <c r="E38" s="5"/>
    </row>
    <row r="39" spans="1:5" x14ac:dyDescent="0.2">
      <c r="A39" s="1" t="s">
        <v>26</v>
      </c>
      <c r="C39" s="5">
        <f>+('[1]SEPTIEMBRE 2022'!D39-'[1]AGOSTO 2022'!D39)/'[1]AGOSTO 2022'!D39*100</f>
        <v>0</v>
      </c>
      <c r="D39" s="6">
        <f>('[1]AGOSTO 2022'!D39*C39%)+'[1]SEPTIEMBRE 2022'!D39</f>
        <v>123000</v>
      </c>
      <c r="E39" s="5"/>
    </row>
    <row r="40" spans="1:5" x14ac:dyDescent="0.2">
      <c r="C40" s="5"/>
      <c r="D40" s="6"/>
      <c r="E40" s="5"/>
    </row>
    <row r="41" spans="1:5" ht="13.5" thickBot="1" x14ac:dyDescent="0.25">
      <c r="A41" s="3" t="s">
        <v>27</v>
      </c>
      <c r="C41" s="5"/>
      <c r="D41" s="6"/>
      <c r="E41" s="7">
        <f>+D35+D36+D37+D38+D39</f>
        <v>1002391208.73</v>
      </c>
    </row>
    <row r="42" spans="1:5" ht="13.5" thickTop="1" x14ac:dyDescent="0.2">
      <c r="C42" s="5"/>
      <c r="D42" s="6"/>
      <c r="E42" s="5"/>
    </row>
    <row r="43" spans="1:5" x14ac:dyDescent="0.2">
      <c r="A43" s="3" t="s">
        <v>28</v>
      </c>
      <c r="C43" s="5"/>
      <c r="D43" s="6"/>
      <c r="E43" s="5"/>
    </row>
    <row r="44" spans="1:5" x14ac:dyDescent="0.2">
      <c r="A44" s="1" t="s">
        <v>29</v>
      </c>
      <c r="C44" s="5">
        <f>+('[1]SEPTIEMBRE 2022'!D44-'[1]AGOSTO 2022'!D44)/'[1]AGOSTO 2022'!D44*100</f>
        <v>1.2185819531073203</v>
      </c>
      <c r="D44" s="6">
        <f>('[1]AGOSTO 2022'!D44*C44%)+'[1]SEPTIEMBRE 2022'!D44</f>
        <v>5619628498.25</v>
      </c>
      <c r="E44" s="5"/>
    </row>
    <row r="45" spans="1:5" x14ac:dyDescent="0.2">
      <c r="A45" s="1" t="s">
        <v>30</v>
      </c>
      <c r="C45" s="5">
        <f>+('[1]SEPTIEMBRE 2022'!D45-'[1]AGOSTO 2022'!D45)/'[1]AGOSTO 2022'!D45*100</f>
        <v>1.2625884113536339</v>
      </c>
      <c r="D45" s="6">
        <f>('[1]AGOSTO 2022'!D45*C45%)+'[1]SEPTIEMBRE 2022'!D45</f>
        <v>1142687.1200000001</v>
      </c>
      <c r="E45" s="5"/>
    </row>
    <row r="46" spans="1:5" x14ac:dyDescent="0.2">
      <c r="A46" s="1" t="s">
        <v>31</v>
      </c>
      <c r="C46" s="5">
        <f>+('[1]SEPTIEMBRE 2022'!D46-'[1]AGOSTO 2022'!D46)/'[1]AGOSTO 2022'!D46*100</f>
        <v>-0.43747343909251535</v>
      </c>
      <c r="D46" s="6">
        <f>('[1]AGOSTO 2022'!D46*C46%)+'[1]SEPTIEMBRE 2022'!D46</f>
        <v>34151374.649999999</v>
      </c>
      <c r="E46" s="5"/>
    </row>
    <row r="47" spans="1:5" x14ac:dyDescent="0.2">
      <c r="A47" s="1" t="s">
        <v>32</v>
      </c>
      <c r="C47" s="5">
        <f>+('[1]SEPTIEMBRE 2022'!D47-'[1]AGOSTO 2022'!D47)/'[1]AGOSTO 2022'!D47*100</f>
        <v>-7.6134308095402545</v>
      </c>
      <c r="D47" s="6">
        <f>('[1]AGOSTO 2022'!D47*C47%)+'[1]SEPTIEMBRE 2022'!D47</f>
        <v>443477034.11999995</v>
      </c>
      <c r="E47" s="5"/>
    </row>
    <row r="48" spans="1:5" x14ac:dyDescent="0.2">
      <c r="A48" s="1" t="s">
        <v>33</v>
      </c>
      <c r="C48" s="5">
        <v>0</v>
      </c>
      <c r="D48" s="6">
        <f>('[1]ENERO 2020'!D48*C48%)+'[1]FEBRERO 2020'!D48</f>
        <v>0</v>
      </c>
      <c r="E48" s="5"/>
    </row>
    <row r="49" spans="1:5" x14ac:dyDescent="0.2">
      <c r="A49" s="1" t="s">
        <v>34</v>
      </c>
      <c r="C49" s="5">
        <v>0</v>
      </c>
      <c r="D49" s="8">
        <f>('[1]ENERO 2020'!D49*C49%)+'[1]FEBRERO 2020'!D49</f>
        <v>0</v>
      </c>
      <c r="E49" s="5"/>
    </row>
    <row r="50" spans="1:5" x14ac:dyDescent="0.2">
      <c r="C50" s="5"/>
      <c r="D50" s="6"/>
      <c r="E50" s="5"/>
    </row>
    <row r="51" spans="1:5" ht="13.5" thickBot="1" x14ac:dyDescent="0.25">
      <c r="A51" s="3" t="s">
        <v>35</v>
      </c>
      <c r="C51" s="5"/>
      <c r="D51" s="6"/>
      <c r="E51" s="7">
        <f>+D45+D46+D47+D48+D49+D44</f>
        <v>6098399594.1400003</v>
      </c>
    </row>
    <row r="52" spans="1:5" ht="13.5" thickTop="1" x14ac:dyDescent="0.2">
      <c r="C52" s="5"/>
      <c r="D52" s="6"/>
      <c r="E52" s="5"/>
    </row>
    <row r="53" spans="1:5" x14ac:dyDescent="0.2">
      <c r="A53" s="3" t="s">
        <v>36</v>
      </c>
      <c r="C53" s="5"/>
      <c r="D53" s="6"/>
      <c r="E53" s="5"/>
    </row>
    <row r="54" spans="1:5" x14ac:dyDescent="0.2">
      <c r="A54" s="1" t="s">
        <v>37</v>
      </c>
      <c r="C54" s="5">
        <f>+('[1]SEPTIEMBRE 2022'!D54-'[1]AGOSTO 2022'!D54)/'[1]AGOSTO 2022'!D54*100</f>
        <v>25.014634889397474</v>
      </c>
      <c r="D54" s="6">
        <f>('[1]AGOSTO 2022'!D54*C54%)+'[1]SEPTIEMBRE 2022'!D54</f>
        <v>3875853.7699999996</v>
      </c>
      <c r="E54" s="5"/>
    </row>
    <row r="55" spans="1:5" x14ac:dyDescent="0.2">
      <c r="A55" s="1" t="s">
        <v>38</v>
      </c>
      <c r="C55" s="5">
        <f>+('[1]SEPTIEMBRE 2022'!D55-'[1]AGOSTO 2022'!D55)/'[1]AGOSTO 2022'!D55*100</f>
        <v>24.469537169911014</v>
      </c>
      <c r="D55" s="6">
        <f>('[1]AGOSTO 2022'!D55*C55%)+'[1]SEPTIEMBRE 2022'!D55</f>
        <v>28129177.550000001</v>
      </c>
      <c r="E55" s="5"/>
    </row>
    <row r="56" spans="1:5" x14ac:dyDescent="0.2">
      <c r="A56" s="1" t="s">
        <v>39</v>
      </c>
      <c r="C56" s="5">
        <f>+('[1]SEPTIEMBRE 2022'!D56-'[1]AGOSTO 2022'!D56)/'[1]AGOSTO 2022'!D56*100</f>
        <v>2.1290569257429937</v>
      </c>
      <c r="D56" s="6">
        <f>('[1]AGOSTO 2022'!D56*C56%)+'[1]SEPTIEMBRE 2022'!D56</f>
        <v>288288837.33999997</v>
      </c>
      <c r="E56" s="5"/>
    </row>
    <row r="57" spans="1:5" x14ac:dyDescent="0.2">
      <c r="A57" s="1" t="s">
        <v>40</v>
      </c>
      <c r="C57" s="5">
        <f>+('[1]SEPTIEMBRE 2022'!D57-'[1]AGOSTO 2022'!D57)/'[1]AGOSTO 2022'!D57*100</f>
        <v>-9.727423059932816</v>
      </c>
      <c r="D57" s="6">
        <f>('[1]AGOSTO 2022'!D57*C57%)+'[1]SEPTIEMBRE 2022'!D57</f>
        <v>3028902.63</v>
      </c>
      <c r="E57" s="5"/>
    </row>
    <row r="58" spans="1:5" x14ac:dyDescent="0.2">
      <c r="A58" s="1" t="s">
        <v>41</v>
      </c>
      <c r="C58" s="5">
        <f>+('[1]SEPTIEMBRE 2022'!D58-'[1]AGOSTO 2022'!D58)/'[1]AGOSTO 2022'!D58*100</f>
        <v>-5.9327929629578131</v>
      </c>
      <c r="D58" s="6">
        <f>('[1]AGOSTO 2022'!D58*C58%)+'[1]SEPTIEMBRE 2022'!D58</f>
        <v>1916126.1099999999</v>
      </c>
      <c r="E58" s="5"/>
    </row>
    <row r="59" spans="1:5" x14ac:dyDescent="0.2">
      <c r="A59" s="1" t="s">
        <v>42</v>
      </c>
      <c r="C59" s="5">
        <f>+('[1]SEPTIEMBRE 2022'!D59-'[1]AGOSTO 2022'!D59)/'[1]AGOSTO 2022'!D59*100</f>
        <v>-46.115466113204469</v>
      </c>
      <c r="D59" s="6">
        <f>('[1]AGOSTO 2022'!D59*C59%)+'[1]SEPTIEMBRE 2022'!D59</f>
        <v>-2763107.1200000066</v>
      </c>
      <c r="E59" s="5"/>
    </row>
    <row r="60" spans="1:5" x14ac:dyDescent="0.2">
      <c r="A60" s="1" t="s">
        <v>43</v>
      </c>
      <c r="C60" s="5">
        <f>+('[1]SEPTIEMBRE 2022'!D60-'[1]AGOSTO 2022'!D60)/'[1]AGOSTO 2022'!D60*100</f>
        <v>0</v>
      </c>
      <c r="D60" s="6">
        <f>('[1]AGOSTO 2022'!D60*C60%)+'[1]SEPTIEMBRE 2022'!D60</f>
        <v>1728228.74</v>
      </c>
      <c r="E60" s="5"/>
    </row>
    <row r="61" spans="1:5" x14ac:dyDescent="0.2">
      <c r="C61" s="5"/>
      <c r="D61" s="6"/>
      <c r="E61" s="5"/>
    </row>
    <row r="62" spans="1:5" ht="13.5" thickBot="1" x14ac:dyDescent="0.25">
      <c r="A62" s="3" t="s">
        <v>44</v>
      </c>
      <c r="C62" s="5"/>
      <c r="D62" s="6"/>
      <c r="E62" s="7">
        <f>+D56+D57+D58+D59+D60+D55+D54</f>
        <v>324204019.01999998</v>
      </c>
    </row>
    <row r="63" spans="1:5" ht="13.5" thickTop="1" x14ac:dyDescent="0.2">
      <c r="C63" s="5"/>
      <c r="D63" s="6"/>
      <c r="E63" s="5"/>
    </row>
    <row r="64" spans="1:5" x14ac:dyDescent="0.2">
      <c r="A64" s="3" t="s">
        <v>45</v>
      </c>
      <c r="C64" s="5"/>
      <c r="D64" s="6"/>
      <c r="E64" s="5"/>
    </row>
    <row r="65" spans="1:7" x14ac:dyDescent="0.2">
      <c r="A65" s="1" t="s">
        <v>46</v>
      </c>
      <c r="C65" s="5">
        <f>+('[1]SEPTIEMBRE 2022'!D65-'[1]AGOSTO 2022'!D65)/'[1]AGOSTO 2022'!D65*100</f>
        <v>592.58587632464344</v>
      </c>
      <c r="D65" s="6">
        <f>('[1]AGOSTO 2022'!D65*C65%)+'[1]SEPTIEMBRE 2022'!D65</f>
        <v>16397809.050000001</v>
      </c>
      <c r="E65" s="5"/>
    </row>
    <row r="66" spans="1:7" x14ac:dyDescent="0.2">
      <c r="A66" s="1" t="s">
        <v>47</v>
      </c>
      <c r="C66" s="5">
        <f>+('[1]SEPTIEMBRE 2022'!D66-'[1]AGOSTO 2022'!D66)/'[1]AGOSTO 2022'!D66*100</f>
        <v>-3.6721636993482001</v>
      </c>
      <c r="D66" s="6">
        <f>('[1]AGOSTO 2022'!D66*C66%)+'[1]SEPTIEMBRE 2022'!D66</f>
        <v>2209147.3400000003</v>
      </c>
      <c r="E66" s="5"/>
    </row>
    <row r="67" spans="1:7" x14ac:dyDescent="0.2">
      <c r="C67" s="5"/>
      <c r="D67" s="6"/>
      <c r="E67" s="5"/>
    </row>
    <row r="68" spans="1:7" ht="13.5" thickBot="1" x14ac:dyDescent="0.25">
      <c r="A68" s="3" t="s">
        <v>48</v>
      </c>
      <c r="B68" s="3"/>
      <c r="C68" s="5"/>
      <c r="D68" s="6"/>
      <c r="E68" s="7">
        <f>D65+D66</f>
        <v>18606956.390000001</v>
      </c>
    </row>
    <row r="69" spans="1:7" ht="13.5" thickTop="1" x14ac:dyDescent="0.2">
      <c r="C69" s="5"/>
      <c r="D69" s="6"/>
      <c r="E69" s="5"/>
    </row>
    <row r="70" spans="1:7" x14ac:dyDescent="0.2">
      <c r="A70" s="3" t="s">
        <v>49</v>
      </c>
      <c r="C70" s="5"/>
      <c r="D70" s="6"/>
      <c r="E70" s="5"/>
    </row>
    <row r="71" spans="1:7" x14ac:dyDescent="0.2">
      <c r="A71" s="1" t="s">
        <v>50</v>
      </c>
      <c r="C71" s="5">
        <f>+('[1]SEPTIEMBRE 2022'!D71-'[1]AGOSTO 2022'!D71)/'[1]AGOSTO 2022'!D71*100</f>
        <v>0</v>
      </c>
      <c r="D71" s="6">
        <f>('[1]AGOSTO 2022'!D71*C71%)+'[1]SEPTIEMBRE 2022'!D71</f>
        <v>10244266.699999999</v>
      </c>
      <c r="E71" s="5"/>
    </row>
    <row r="72" spans="1:7" x14ac:dyDescent="0.2">
      <c r="A72" s="1" t="s">
        <v>51</v>
      </c>
      <c r="C72" s="5">
        <f>+('[1]SEPTIEMBRE 2022'!D72-'[1]AGOSTO 2022'!D72)/'[1]AGOSTO 2022'!D72*100</f>
        <v>-5.0883929478548424</v>
      </c>
      <c r="D72" s="6">
        <f>('[1]AGOSTO 2022'!D72*C72%)+'[1]SEPTIEMBRE 2022'!D72</f>
        <v>3029576.83</v>
      </c>
      <c r="E72" s="5"/>
    </row>
    <row r="73" spans="1:7" x14ac:dyDescent="0.2">
      <c r="A73" s="1" t="s">
        <v>52</v>
      </c>
      <c r="C73" s="5">
        <f>+('[1]SEPTIEMBRE 2022'!D73-'[1]AGOSTO 2022'!D73)/'[1]AGOSTO 2022'!D73*100</f>
        <v>0</v>
      </c>
      <c r="D73" s="6">
        <f>('[1]AGOSTO 2022'!D73*C73%)+'[1]SEPTIEMBRE 2022'!D73</f>
        <v>249800</v>
      </c>
      <c r="E73" s="5"/>
    </row>
    <row r="74" spans="1:7" x14ac:dyDescent="0.2">
      <c r="A74" s="1" t="s">
        <v>53</v>
      </c>
      <c r="C74" s="5">
        <f>+('[1]SEPTIEMBRE 2022'!D74-'[1]AGOSTO 2022'!D74)/'[1]AGOSTO 2022'!D74*100</f>
        <v>-33.450108621687221</v>
      </c>
      <c r="D74" s="6">
        <f>('[1]AGOSTO 2022'!D74*C74%)+'[1]SEPTIEMBRE 2022'!D74</f>
        <v>181921.04000000004</v>
      </c>
      <c r="E74" s="5"/>
    </row>
    <row r="75" spans="1:7" x14ac:dyDescent="0.2">
      <c r="C75" s="5"/>
      <c r="D75" s="6"/>
      <c r="E75" s="5"/>
    </row>
    <row r="76" spans="1:7" ht="13.5" thickBot="1" x14ac:dyDescent="0.25">
      <c r="A76" s="3" t="s">
        <v>54</v>
      </c>
      <c r="C76" s="5"/>
      <c r="D76" s="6"/>
      <c r="E76" s="7">
        <f>+D70+D71+D72+D73+D74</f>
        <v>13705564.57</v>
      </c>
    </row>
    <row r="77" spans="1:7" ht="13.5" thickTop="1" x14ac:dyDescent="0.2">
      <c r="C77" s="5"/>
      <c r="D77" s="6"/>
      <c r="E77" s="5"/>
    </row>
    <row r="78" spans="1:7" ht="14.25" thickBot="1" x14ac:dyDescent="0.3">
      <c r="A78" s="3" t="s">
        <v>55</v>
      </c>
      <c r="C78" s="5"/>
      <c r="D78" s="6"/>
      <c r="E78" s="9">
        <f>+E15+E24+E32+E41+E51+E62+E68+E76</f>
        <v>14046177484.23</v>
      </c>
    </row>
    <row r="79" spans="1:7" ht="13.5" thickTop="1" x14ac:dyDescent="0.2">
      <c r="C79" s="5"/>
      <c r="D79" s="6"/>
      <c r="E79" s="5"/>
      <c r="G79" s="5">
        <f>+E78+E134</f>
        <v>9.9945068359375E-4</v>
      </c>
    </row>
    <row r="80" spans="1:7" x14ac:dyDescent="0.2">
      <c r="A80" s="3" t="s">
        <v>56</v>
      </c>
      <c r="C80" s="5"/>
      <c r="D80" s="6"/>
      <c r="E80" s="5"/>
    </row>
    <row r="81" spans="1:7" x14ac:dyDescent="0.2">
      <c r="A81" s="1" t="s">
        <v>57</v>
      </c>
      <c r="C81" s="5">
        <f>+('[1]SEPTIEMBRE 2022'!D81-'[1]AGOSTO 2022'!D81)/'[1]AGOSTO 2022'!D81*100</f>
        <v>0</v>
      </c>
      <c r="D81" s="6">
        <f>('[1]AGOSTO 2022'!D81*C81%)+'[1]SEPTIEMBRE 2022'!D81</f>
        <v>-26457680.399999999</v>
      </c>
      <c r="E81" s="5"/>
    </row>
    <row r="82" spans="1:7" x14ac:dyDescent="0.2">
      <c r="A82" s="1" t="s">
        <v>58</v>
      </c>
      <c r="C82" s="5">
        <f>+('[1]SEPTIEMBRE 2022'!D82-'[1]AGOSTO 2022'!D82)/'[1]AGOSTO 2022'!D82*100</f>
        <v>0.63109359021245792</v>
      </c>
      <c r="D82" s="6">
        <f>('[1]AGOSTO 2022'!D82*C82%)+'[1]SEPTIEMBRE 2022'!D82</f>
        <v>-17934292062.149998</v>
      </c>
      <c r="E82" s="5"/>
    </row>
    <row r="83" spans="1:7" x14ac:dyDescent="0.2">
      <c r="A83" s="1" t="s">
        <v>59</v>
      </c>
      <c r="C83" s="5">
        <f>+('[1]SEPTIEMBRE 2022'!D83-'[1]AGOSTO 2022'!D83)/'[1]AGOSTO 2022'!D83*100</f>
        <v>0</v>
      </c>
      <c r="D83" s="6">
        <f>('[1]AGOSTO 2022'!D83*C83%)+'[1]SEPTIEMBRE 2022'!D83</f>
        <v>-100607559.2</v>
      </c>
      <c r="E83" s="5"/>
    </row>
    <row r="84" spans="1:7" hidden="1" x14ac:dyDescent="0.2">
      <c r="A84" s="1" t="s">
        <v>60</v>
      </c>
      <c r="C84" s="5" t="e">
        <f>+('[1]AGOSTO 2020'!D84-'[1]JULIO 2020'!D84)/'[1]JULIO 2020'!D84*100</f>
        <v>#DIV/0!</v>
      </c>
      <c r="D84" s="6" t="e">
        <f>('[1]JULIO 2020'!D84*C84%)+'[1]AGOSTO 2020'!D84</f>
        <v>#DIV/0!</v>
      </c>
      <c r="E84" s="5"/>
    </row>
    <row r="85" spans="1:7" x14ac:dyDescent="0.2">
      <c r="A85" s="1" t="s">
        <v>61</v>
      </c>
      <c r="C85" s="5">
        <f>+('[1]SEPTIEMBRE 2022'!D85-'[1]AGOSTO 2022'!D85)/'[1]AGOSTO 2022'!D85*100</f>
        <v>0</v>
      </c>
      <c r="D85" s="6">
        <f>('[1]AGOSTO 2022'!D85*C85%)+'[1]SEPTIEMBRE 2022'!D85</f>
        <v>-286260.94</v>
      </c>
      <c r="E85" s="5"/>
    </row>
    <row r="86" spans="1:7" x14ac:dyDescent="0.2">
      <c r="C86" s="5"/>
      <c r="D86" s="6"/>
      <c r="E86" s="5"/>
    </row>
    <row r="87" spans="1:7" ht="13.5" thickBot="1" x14ac:dyDescent="0.25">
      <c r="A87" s="3" t="s">
        <v>62</v>
      </c>
      <c r="C87" s="5"/>
      <c r="D87" s="6"/>
      <c r="E87" s="7">
        <f>+D81+D82+D83+D85</f>
        <v>-18061643562.689999</v>
      </c>
    </row>
    <row r="88" spans="1:7" ht="13.5" thickTop="1" x14ac:dyDescent="0.2">
      <c r="C88" s="5"/>
      <c r="D88" s="6"/>
      <c r="E88" s="5"/>
    </row>
    <row r="89" spans="1:7" hidden="1" x14ac:dyDescent="0.2">
      <c r="A89" s="3" t="s">
        <v>63</v>
      </c>
      <c r="C89" s="5"/>
      <c r="D89" s="6"/>
      <c r="E89" s="5"/>
    </row>
    <row r="90" spans="1:7" hidden="1" x14ac:dyDescent="0.2">
      <c r="A90" s="1" t="s">
        <v>64</v>
      </c>
      <c r="C90" s="5"/>
      <c r="D90" s="6"/>
      <c r="E90" s="5"/>
    </row>
    <row r="91" spans="1:7" hidden="1" x14ac:dyDescent="0.2">
      <c r="C91" s="5"/>
      <c r="D91" s="6"/>
      <c r="E91" s="5"/>
    </row>
    <row r="92" spans="1:7" ht="13.5" hidden="1" thickBot="1" x14ac:dyDescent="0.25">
      <c r="A92" s="3" t="s">
        <v>65</v>
      </c>
      <c r="C92" s="5"/>
      <c r="D92" s="6"/>
      <c r="E92" s="7">
        <v>0</v>
      </c>
    </row>
    <row r="93" spans="1:7" hidden="1" x14ac:dyDescent="0.2">
      <c r="C93" s="5"/>
      <c r="D93" s="6"/>
      <c r="E93" s="5"/>
    </row>
    <row r="94" spans="1:7" x14ac:dyDescent="0.2">
      <c r="A94" s="3" t="s">
        <v>66</v>
      </c>
      <c r="C94" s="5"/>
      <c r="D94" s="6"/>
      <c r="E94" s="5"/>
    </row>
    <row r="95" spans="1:7" x14ac:dyDescent="0.2">
      <c r="A95" s="1" t="s">
        <v>67</v>
      </c>
      <c r="C95" s="5"/>
      <c r="D95" s="6">
        <v>4587598166.4899998</v>
      </c>
      <c r="E95" s="5"/>
      <c r="G95" s="5"/>
    </row>
    <row r="96" spans="1:7" ht="13.5" thickBot="1" x14ac:dyDescent="0.25">
      <c r="A96" s="1" t="s">
        <v>68</v>
      </c>
      <c r="C96" s="5"/>
      <c r="D96" s="7">
        <v>41756077.76099962</v>
      </c>
      <c r="E96" s="5"/>
    </row>
    <row r="97" spans="1:5" ht="13.5" thickTop="1" x14ac:dyDescent="0.2">
      <c r="A97" s="1" t="s">
        <v>69</v>
      </c>
      <c r="C97" s="5">
        <f>+('[1]SEPTIEMBRE 2022'!D97-'[1]AGOSTO 2022'!D97)/'[1]AGOSTO 2022'!D97*100</f>
        <v>7.6946729154817666</v>
      </c>
      <c r="D97" s="6">
        <f>('[1]AGOSTO 2022'!D97*C97%)+'[1]SEPTIEMBRE 2022'!D97</f>
        <v>186126036.78</v>
      </c>
      <c r="E97" s="5"/>
    </row>
    <row r="98" spans="1:5" x14ac:dyDescent="0.2">
      <c r="A98" s="1" t="s">
        <v>70</v>
      </c>
      <c r="C98" s="5">
        <f>+('[1]SEPTIEMBRE 2022'!D98-'[1]AGOSTO 2022'!D98)/'[1]AGOSTO 2022'!D98*100</f>
        <v>-1.0619015160273918E-4</v>
      </c>
      <c r="D98" s="6">
        <f>('[1]AGOSTO 2022'!D98*C98%)+'[1]SEPTIEMBRE 2022'!D98</f>
        <v>-329596.72000000003</v>
      </c>
      <c r="E98" s="5"/>
    </row>
    <row r="99" spans="1:5" hidden="1" x14ac:dyDescent="0.2">
      <c r="A99" s="1" t="s">
        <v>71</v>
      </c>
      <c r="C99" s="5" t="e">
        <f>+('[1]AGOSTO 2020'!D99-'[1]JULIO 2020'!D99)/'[1]JULIO 2020'!D99*100</f>
        <v>#DIV/0!</v>
      </c>
      <c r="D99" s="10" t="e">
        <f>('[1]JULIO 2020'!D99*C99%)+'[1]AGOSTO 2020'!D99</f>
        <v>#DIV/0!</v>
      </c>
      <c r="E99" s="5"/>
    </row>
    <row r="100" spans="1:5" x14ac:dyDescent="0.2">
      <c r="A100" s="1" t="s">
        <v>72</v>
      </c>
      <c r="C100" s="5">
        <f>+('[1]SEPTIEMBRE 2022'!D100-'[1]AGOSTO 2022'!D100)/'[1]AGOSTO 2022'!D100*100</f>
        <v>21.810423500635519</v>
      </c>
      <c r="D100" s="6">
        <f>('[1]AGOSTO 2022'!D100*C100%)+'[1]SEPTIEMBRE 2022'!D100</f>
        <v>-20915.03</v>
      </c>
      <c r="E100" s="5"/>
    </row>
    <row r="101" spans="1:5" hidden="1" x14ac:dyDescent="0.2">
      <c r="A101" s="1" t="s">
        <v>73</v>
      </c>
      <c r="C101" s="5" t="e">
        <f>+('[1]AGOSTO 2020'!D101-'[1]JULIO 2020'!D101)/'[1]JULIO 2020'!D101*100</f>
        <v>#DIV/0!</v>
      </c>
      <c r="D101" s="10" t="e">
        <f>('[1]JULIO 2020'!D101*C101%)+'[1]AGOSTO 2020'!D101</f>
        <v>#DIV/0!</v>
      </c>
      <c r="E101" s="5"/>
    </row>
    <row r="102" spans="1:5" x14ac:dyDescent="0.2">
      <c r="A102" s="1" t="s">
        <v>74</v>
      </c>
      <c r="C102" s="5">
        <f>+('[1]SEPTIEMBRE 2022'!D102-'[1]AGOSTO 2022'!D102)/'[1]AGOSTO 2022'!D102*100</f>
        <v>14.072813309950863</v>
      </c>
      <c r="D102" s="6">
        <f>('[1]AGOSTO 2022'!D102*C102%)+'[1]SEPTIEMBRE 2022'!D102</f>
        <v>11610441</v>
      </c>
      <c r="E102" s="5"/>
    </row>
    <row r="103" spans="1:5" x14ac:dyDescent="0.2">
      <c r="A103" s="1" t="s">
        <v>75</v>
      </c>
      <c r="C103" s="5">
        <f>+('[1]SEPTIEMBRE 2022'!D103-'[1]AGOSTO 2022'!D103)/'[1]AGOSTO 2022'!D103*100</f>
        <v>14.217588240111475</v>
      </c>
      <c r="D103" s="6">
        <f>('[1]AGOSTO 2022'!D103*C103%)+'[1]SEPTIEMBRE 2022'!D103</f>
        <v>10460489</v>
      </c>
      <c r="E103" s="5"/>
    </row>
    <row r="104" spans="1:5" x14ac:dyDescent="0.2">
      <c r="C104" s="5"/>
      <c r="D104" s="6"/>
      <c r="E104" s="5"/>
    </row>
    <row r="105" spans="1:5" ht="13.5" thickBot="1" x14ac:dyDescent="0.25">
      <c r="A105" s="3" t="s">
        <v>76</v>
      </c>
      <c r="C105" s="5"/>
      <c r="D105" s="6"/>
      <c r="E105" s="7">
        <f>+D95+D96+D97+D98+D100+D103+D102</f>
        <v>4837200699.2809992</v>
      </c>
    </row>
    <row r="106" spans="1:5" ht="13.5" thickTop="1" x14ac:dyDescent="0.2">
      <c r="C106" s="5"/>
      <c r="D106" s="6"/>
      <c r="E106" s="5"/>
    </row>
    <row r="107" spans="1:5" ht="13.5" thickBot="1" x14ac:dyDescent="0.25">
      <c r="A107" s="3" t="s">
        <v>77</v>
      </c>
      <c r="C107" s="5"/>
      <c r="D107" s="6"/>
      <c r="E107" s="7">
        <f>+E87+E92+E105</f>
        <v>-13224442863.409</v>
      </c>
    </row>
    <row r="108" spans="1:5" ht="13.5" thickTop="1" x14ac:dyDescent="0.2">
      <c r="C108" s="5"/>
      <c r="D108" s="6"/>
      <c r="E108" s="5"/>
    </row>
    <row r="109" spans="1:5" x14ac:dyDescent="0.2">
      <c r="A109" s="3" t="s">
        <v>78</v>
      </c>
      <c r="C109" s="5"/>
      <c r="D109" s="6"/>
      <c r="E109" s="5"/>
    </row>
    <row r="110" spans="1:5" x14ac:dyDescent="0.2">
      <c r="A110" s="1" t="s">
        <v>79</v>
      </c>
      <c r="C110" s="5">
        <v>0</v>
      </c>
      <c r="D110" s="6">
        <f>('[1]FEBRERO 2020'!D110*C110%)+'[1]MARZO 2020'!D110</f>
        <v>0</v>
      </c>
      <c r="E110" s="5"/>
    </row>
    <row r="111" spans="1:5" x14ac:dyDescent="0.2">
      <c r="A111" s="1" t="s">
        <v>80</v>
      </c>
      <c r="C111" s="5">
        <v>0</v>
      </c>
      <c r="D111" s="6">
        <f>('[1]FEBRERO 2020'!D111*C111%)+'[1]MARZO 2020'!D111</f>
        <v>0</v>
      </c>
      <c r="E111" s="5"/>
    </row>
    <row r="112" spans="1:5" x14ac:dyDescent="0.2">
      <c r="A112" s="1" t="s">
        <v>81</v>
      </c>
      <c r="C112" s="5">
        <f>+('[1]SEPTIEMBRE 2022'!D112-'[1]AGOSTO 2022'!D112)/'[1]AGOSTO 2022'!D112*100</f>
        <v>0</v>
      </c>
      <c r="D112" s="6">
        <f>('[1]AGOSTO 2022'!D112*C112%)+'[1]SEPTIEMBRE 2022'!D112</f>
        <v>-547814.49</v>
      </c>
      <c r="E112" s="5"/>
    </row>
    <row r="113" spans="1:5" x14ac:dyDescent="0.2">
      <c r="A113" s="1" t="s">
        <v>82</v>
      </c>
      <c r="C113" s="5">
        <v>0</v>
      </c>
      <c r="D113" s="8">
        <f>('[1]FEBRERO 2020'!D113*C113%)+'[1]MARZO 2020'!D113</f>
        <v>0</v>
      </c>
      <c r="E113" s="5"/>
    </row>
    <row r="114" spans="1:5" x14ac:dyDescent="0.2">
      <c r="C114" s="5"/>
      <c r="D114" s="6"/>
      <c r="E114" s="5"/>
    </row>
    <row r="115" spans="1:5" ht="13.5" thickBot="1" x14ac:dyDescent="0.25">
      <c r="A115" s="3" t="s">
        <v>83</v>
      </c>
      <c r="C115" s="5"/>
      <c r="D115" s="6"/>
      <c r="E115" s="7">
        <f>+D109+D110+D111+D112+D113</f>
        <v>-547814.49</v>
      </c>
    </row>
    <row r="116" spans="1:5" ht="13.5" thickTop="1" x14ac:dyDescent="0.2">
      <c r="C116" s="5"/>
      <c r="D116" s="6"/>
      <c r="E116" s="5"/>
    </row>
    <row r="117" spans="1:5" x14ac:dyDescent="0.2">
      <c r="A117" s="3" t="s">
        <v>84</v>
      </c>
      <c r="C117" s="5"/>
      <c r="D117" s="6"/>
      <c r="E117" s="5"/>
    </row>
    <row r="118" spans="1:5" x14ac:dyDescent="0.2">
      <c r="A118" s="1" t="s">
        <v>85</v>
      </c>
      <c r="C118" s="5">
        <f>+('[1]SEPTIEMBRE 2022'!D118-'[1]AGOSTO 2022'!D118)/'[1]AGOSTO 2022'!D118*100</f>
        <v>-1.1229085416438043</v>
      </c>
      <c r="D118" s="6">
        <f>('[1]AGOSTO 2022'!D118*C118%)+'[1]SEPTIEMBRE 2022'!D118</f>
        <v>-16591086.489999998</v>
      </c>
      <c r="E118" s="5"/>
    </row>
    <row r="119" spans="1:5" x14ac:dyDescent="0.2">
      <c r="A119" s="1" t="s">
        <v>86</v>
      </c>
      <c r="C119" s="5">
        <f>+('[1]SEPTIEMBRE 2022'!D119-'[1]AGOSTO 2022'!D119)/'[1]AGOSTO 2022'!D119*100</f>
        <v>-9.4520590146030727</v>
      </c>
      <c r="D119" s="6">
        <f>('[1]AGOSTO 2022'!D119*C119%)+'[1]SEPTIEMBRE 2022'!D119</f>
        <v>-601191297.30000007</v>
      </c>
      <c r="E119" s="5"/>
    </row>
    <row r="120" spans="1:5" x14ac:dyDescent="0.2">
      <c r="A120" s="1" t="s">
        <v>87</v>
      </c>
      <c r="C120" s="5">
        <f>+('[1]SEPTIEMBRE 2022'!D120-'[1]AGOSTO 2022'!D120)/'[1]AGOSTO 2022'!D120*100</f>
        <v>2.2329838187914697</v>
      </c>
      <c r="D120" s="6">
        <f>('[1]AGOSTO 2022'!D120*C120%)+'[1]SEPTIEMBRE 2022'!D120</f>
        <v>-56621684.75</v>
      </c>
      <c r="E120" s="5"/>
    </row>
    <row r="121" spans="1:5" x14ac:dyDescent="0.2">
      <c r="A121" s="1" t="s">
        <v>88</v>
      </c>
      <c r="C121" s="5">
        <v>0</v>
      </c>
      <c r="D121" s="6">
        <f>('[1]JULIO 2020'!D121*C121%)+'[1]AGOSTO 2020'!D121</f>
        <v>0</v>
      </c>
      <c r="E121" s="5"/>
    </row>
    <row r="122" spans="1:5" x14ac:dyDescent="0.2">
      <c r="A122" s="1" t="s">
        <v>89</v>
      </c>
      <c r="C122" s="5">
        <f>+('[1]SEPTIEMBRE 2022'!D122-'[1]AGOSTO 2022'!D122)/'[1]AGOSTO 2022'!D122*100</f>
        <v>5.9741931151363419</v>
      </c>
      <c r="D122" s="6">
        <f>('[1]AGOSTO 2022'!D122*C122%)+'[1]SEPTIEMBRE 2022'!D122</f>
        <v>-105511821.72</v>
      </c>
      <c r="E122" s="5"/>
    </row>
    <row r="123" spans="1:5" x14ac:dyDescent="0.2">
      <c r="C123" s="5"/>
      <c r="D123" s="6"/>
      <c r="E123" s="5"/>
    </row>
    <row r="124" spans="1:5" ht="13.5" thickBot="1" x14ac:dyDescent="0.25">
      <c r="A124" s="3" t="s">
        <v>90</v>
      </c>
      <c r="C124" s="5"/>
      <c r="D124" s="6"/>
      <c r="E124" s="7">
        <f>+D118+D119+D120+D121+D122</f>
        <v>-779915890.26000011</v>
      </c>
    </row>
    <row r="125" spans="1:5" ht="13.5" thickTop="1" x14ac:dyDescent="0.2">
      <c r="C125" s="5"/>
      <c r="D125" s="6"/>
      <c r="E125" s="5"/>
    </row>
    <row r="126" spans="1:5" x14ac:dyDescent="0.2">
      <c r="A126" s="3" t="s">
        <v>91</v>
      </c>
      <c r="C126" s="5"/>
      <c r="D126" s="6"/>
      <c r="E126" s="5"/>
    </row>
    <row r="127" spans="1:5" x14ac:dyDescent="0.2">
      <c r="A127" s="1" t="s">
        <v>92</v>
      </c>
      <c r="C127" s="5">
        <f>+('[1]SEPTIEMBRE 2022'!D127-'[1]AGOSTO 2022'!D127)/'[1]AGOSTO 2022'!D127*100</f>
        <v>5.7093180089377693</v>
      </c>
      <c r="D127" s="6">
        <f>('[1]AGOSTO 2022'!D127*C127%)+'[1]SEPTIEMBRE 2022'!D127</f>
        <v>-41270916.07</v>
      </c>
      <c r="E127" s="5"/>
    </row>
    <row r="128" spans="1:5" x14ac:dyDescent="0.2">
      <c r="A128" s="1" t="s">
        <v>93</v>
      </c>
      <c r="C128" s="5">
        <v>0</v>
      </c>
      <c r="D128" s="8">
        <f>('[1]JUNIO 2020'!D128*C128%)+'[1]JULIO 2020'!D128</f>
        <v>0</v>
      </c>
      <c r="E128" s="5"/>
    </row>
    <row r="129" spans="1:5" x14ac:dyDescent="0.2">
      <c r="C129" s="5"/>
      <c r="D129" s="6"/>
      <c r="E129" s="5"/>
    </row>
    <row r="130" spans="1:5" ht="13.5" thickBot="1" x14ac:dyDescent="0.25">
      <c r="A130" s="1" t="s">
        <v>94</v>
      </c>
      <c r="C130" s="5"/>
      <c r="D130" s="6"/>
      <c r="E130" s="7">
        <f>+D124+D125+D126+D127+D128</f>
        <v>-41270916.07</v>
      </c>
    </row>
    <row r="131" spans="1:5" ht="13.5" thickTop="1" x14ac:dyDescent="0.2">
      <c r="C131" s="5"/>
      <c r="D131" s="6"/>
      <c r="E131" s="5"/>
    </row>
    <row r="132" spans="1:5" ht="13.5" thickBot="1" x14ac:dyDescent="0.25">
      <c r="A132" s="3" t="s">
        <v>95</v>
      </c>
      <c r="C132" s="5"/>
      <c r="D132" s="6"/>
      <c r="E132" s="7">
        <f>+E115+E124+E130</f>
        <v>-821734620.82000017</v>
      </c>
    </row>
    <row r="133" spans="1:5" ht="13.5" thickTop="1" x14ac:dyDescent="0.2">
      <c r="C133" s="5"/>
      <c r="D133" s="6"/>
      <c r="E133" s="5"/>
    </row>
    <row r="134" spans="1:5" ht="14.25" thickBot="1" x14ac:dyDescent="0.3">
      <c r="A134" s="3" t="s">
        <v>96</v>
      </c>
      <c r="C134" s="5"/>
      <c r="D134" s="6"/>
      <c r="E134" s="9">
        <f>+E107+E132</f>
        <v>-14046177484.229</v>
      </c>
    </row>
    <row r="135" spans="1:5" ht="13.5" thickTop="1" x14ac:dyDescent="0.2">
      <c r="C135" s="5"/>
      <c r="D135" s="6"/>
      <c r="E135" s="5"/>
    </row>
    <row r="136" spans="1:5" x14ac:dyDescent="0.2">
      <c r="A136" s="3" t="s">
        <v>97</v>
      </c>
      <c r="C136" s="5"/>
      <c r="D136" s="6"/>
      <c r="E136" s="5"/>
    </row>
    <row r="137" spans="1:5" x14ac:dyDescent="0.2">
      <c r="A137" s="1" t="s">
        <v>98</v>
      </c>
      <c r="C137" s="5">
        <f>+('[1]SEPTIEMBRE 2022'!D137-'[1]AGOSTO 2022'!D137)/'[1]AGOSTO 2022'!D137*100</f>
        <v>0.78165015604080357</v>
      </c>
      <c r="D137" s="6">
        <f>('[1]AGOSTO 2022'!D137*C137%)+'[1]SEPTIEMBRE 2022'!D137</f>
        <v>268814044.94000006</v>
      </c>
      <c r="E137" s="5"/>
    </row>
    <row r="138" spans="1:5" hidden="1" x14ac:dyDescent="0.2">
      <c r="A138" s="1" t="s">
        <v>99</v>
      </c>
      <c r="C138" s="5">
        <f>+('[1]JULIO P'!D138-[1]JUNIO!D138)/[1]JUNIO!D138*100</f>
        <v>0</v>
      </c>
      <c r="D138" s="6">
        <f>([1]JUNIO!D138*C138%)+'[1]JULIO P'!D138</f>
        <v>-209856485.34999999</v>
      </c>
      <c r="E138" s="5"/>
    </row>
    <row r="139" spans="1:5" x14ac:dyDescent="0.2">
      <c r="C139" s="5"/>
      <c r="D139" s="6"/>
      <c r="E139" s="5"/>
    </row>
    <row r="140" spans="1:5" ht="13.5" thickBot="1" x14ac:dyDescent="0.25">
      <c r="A140" s="1" t="s">
        <v>100</v>
      </c>
      <c r="C140" s="5"/>
      <c r="D140" s="6"/>
      <c r="E140" s="7">
        <f>+D137</f>
        <v>268814044.94000006</v>
      </c>
    </row>
    <row r="141" spans="1:5" ht="13.5" thickTop="1" x14ac:dyDescent="0.2">
      <c r="C141" s="5"/>
      <c r="D141" s="6"/>
      <c r="E141" s="5"/>
    </row>
    <row r="142" spans="1:5" x14ac:dyDescent="0.2">
      <c r="A142" s="3" t="s">
        <v>101</v>
      </c>
      <c r="C142" s="5"/>
      <c r="D142" s="6"/>
      <c r="E142" s="5"/>
    </row>
    <row r="143" spans="1:5" x14ac:dyDescent="0.2">
      <c r="A143" s="1" t="s">
        <v>98</v>
      </c>
      <c r="C143" s="5">
        <f>+('[1]SEPTIEMBRE 2022'!D143-'[1]AGOSTO 2022'!D143)/'[1]AGOSTO 2022'!D143*100</f>
        <v>0.78165015604080357</v>
      </c>
      <c r="D143" s="6">
        <f>('[1]AGOSTO 2022'!D143*C143%)+'[1]SEPTIEMBRE 2022'!D143</f>
        <v>-268814044.94000006</v>
      </c>
      <c r="E143" s="5"/>
    </row>
    <row r="144" spans="1:5" hidden="1" x14ac:dyDescent="0.2">
      <c r="A144" s="1" t="s">
        <v>99</v>
      </c>
      <c r="C144" s="5" t="e">
        <f>+('[1]ABRIL P'!D143-[1]MARZO!D144)/[1]MARZO!D144*100</f>
        <v>#DIV/0!</v>
      </c>
      <c r="D144" s="6">
        <v>0</v>
      </c>
      <c r="E144" s="5"/>
    </row>
    <row r="145" spans="1:5" x14ac:dyDescent="0.2">
      <c r="D145" s="6"/>
      <c r="E145" s="5"/>
    </row>
    <row r="146" spans="1:5" ht="13.5" thickBot="1" x14ac:dyDescent="0.25">
      <c r="A146" s="1" t="s">
        <v>102</v>
      </c>
      <c r="D146" s="6"/>
      <c r="E146" s="7">
        <f>+D143+D144</f>
        <v>-268814044.94000006</v>
      </c>
    </row>
    <row r="147" spans="1:5" ht="13.5" thickTop="1" x14ac:dyDescent="0.2"/>
    <row r="151" spans="1:5" x14ac:dyDescent="0.2">
      <c r="A151" s="11"/>
      <c r="D151" s="13"/>
      <c r="E151" s="13"/>
    </row>
    <row r="152" spans="1:5" x14ac:dyDescent="0.2">
      <c r="A152" s="12" t="s">
        <v>103</v>
      </c>
      <c r="D152" s="16" t="s">
        <v>104</v>
      </c>
      <c r="E152" s="16"/>
    </row>
    <row r="153" spans="1:5" x14ac:dyDescent="0.2">
      <c r="A153" s="2" t="s">
        <v>105</v>
      </c>
      <c r="D153" s="16" t="s">
        <v>106</v>
      </c>
      <c r="E153" s="16"/>
    </row>
    <row r="154" spans="1:5" x14ac:dyDescent="0.2">
      <c r="B154" s="13"/>
      <c r="C154" s="13"/>
    </row>
    <row r="155" spans="1:5" x14ac:dyDescent="0.2">
      <c r="B155" s="16" t="s">
        <v>107</v>
      </c>
      <c r="C155" s="16"/>
    </row>
    <row r="156" spans="1:5" x14ac:dyDescent="0.2">
      <c r="B156" s="16" t="s">
        <v>108</v>
      </c>
      <c r="C156" s="16"/>
    </row>
    <row r="158" spans="1:5" x14ac:dyDescent="0.2">
      <c r="A158" s="1" t="s">
        <v>109</v>
      </c>
    </row>
    <row r="159" spans="1:5" x14ac:dyDescent="0.2">
      <c r="A159" s="1" t="s">
        <v>110</v>
      </c>
    </row>
  </sheetData>
  <mergeCells count="11">
    <mergeCell ref="D152:E152"/>
    <mergeCell ref="D153:E153"/>
    <mergeCell ref="B154:C154"/>
    <mergeCell ref="B155:C155"/>
    <mergeCell ref="B156:C156"/>
    <mergeCell ref="D151:E151"/>
    <mergeCell ref="A1:E1"/>
    <mergeCell ref="A2:E2"/>
    <mergeCell ref="A3:E3"/>
    <mergeCell ref="A4:E4"/>
    <mergeCell ref="A5:E5"/>
  </mergeCells>
  <pageMargins left="0.7" right="0.7" top="0.75" bottom="0.75" header="0.3" footer="0.3"/>
  <pageSetup scale="72" orientation="portrait" horizontalDpi="0" verticalDpi="0" r:id="rId1"/>
  <rowBreaks count="1" manualBreakCount="1"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2022-11-11T12:44:30Z</cp:lastPrinted>
  <dcterms:created xsi:type="dcterms:W3CDTF">2022-11-08T18:48:43Z</dcterms:created>
  <dcterms:modified xsi:type="dcterms:W3CDTF">2022-11-11T12:45:25Z</dcterms:modified>
</cp:coreProperties>
</file>