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drawings/drawing9.xml" ContentType="application/vnd.openxmlformats-officedocument.drawing+xml"/>
  <Override PartName="/xl/comments6.xml" ContentType="application/vnd.openxmlformats-officedocument.spreadsheetml.comments+xml"/>
  <Override PartName="/xl/drawings/drawing10.xml" ContentType="application/vnd.openxmlformats-officedocument.drawing+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drawings/drawing12.xml" ContentType="application/vnd.openxmlformats-officedocument.drawing+xml"/>
  <Override PartName="/xl/comments9.xml" ContentType="application/vnd.openxmlformats-officedocument.spreadsheetml.comments+xml"/>
  <Override PartName="/xl/drawings/drawing13.xml" ContentType="application/vnd.openxmlformats-officedocument.drawing+xml"/>
  <Override PartName="/xl/comments10.xml" ContentType="application/vnd.openxmlformats-officedocument.spreadsheetml.comments+xml"/>
  <Override PartName="/xl/drawings/drawing14.xml" ContentType="application/vnd.openxmlformats-officedocument.drawing+xml"/>
  <Override PartName="/xl/drawings/drawing15.xml" ContentType="application/vnd.openxmlformats-officedocument.drawing+xml"/>
  <Override PartName="/xl/comments11.xml" ContentType="application/vnd.openxmlformats-officedocument.spreadsheetml.comments+xml"/>
  <Override PartName="/xl/drawings/drawing16.xml" ContentType="application/vnd.openxmlformats-officedocument.drawing+xml"/>
  <Override PartName="/xl/comments12.xml" ContentType="application/vnd.openxmlformats-officedocument.spreadsheetml.comments+xml"/>
  <Override PartName="/xl/drawings/drawing17.xml" ContentType="application/vnd.openxmlformats-officedocument.drawing+xml"/>
  <Override PartName="/xl/comments13.xml" ContentType="application/vnd.openxmlformats-officedocument.spreadsheetml.comments+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omments14.xml" ContentType="application/vnd.openxmlformats-officedocument.spreadsheetml.comments+xml"/>
  <Override PartName="/xl/drawings/drawing21.xml" ContentType="application/vnd.openxmlformats-officedocument.drawing+xml"/>
  <Override PartName="/xl/comments15.xml" ContentType="application/vnd.openxmlformats-officedocument.spreadsheetml.comments+xml"/>
  <Override PartName="/xl/drawings/drawing22.xml" ContentType="application/vnd.openxmlformats-officedocument.drawing+xml"/>
  <Override PartName="/xl/comments16.xml" ContentType="application/vnd.openxmlformats-officedocument.spreadsheetml.comments+xml"/>
  <Override PartName="/xl/drawings/drawing23.xml" ContentType="application/vnd.openxmlformats-officedocument.drawing+xml"/>
  <Override PartName="/xl/comments17.xml" ContentType="application/vnd.openxmlformats-officedocument.spreadsheetml.comments+xml"/>
  <Override PartName="/xl/drawings/drawing24.xml" ContentType="application/vnd.openxmlformats-officedocument.drawing+xml"/>
  <Override PartName="/xl/comments18.xml" ContentType="application/vnd.openxmlformats-officedocument.spreadsheetml.comments+xml"/>
  <Override PartName="/xl/drawings/drawing25.xml" ContentType="application/vnd.openxmlformats-officedocument.drawing+xml"/>
  <Override PartName="/xl/comments19.xml" ContentType="application/vnd.openxmlformats-officedocument.spreadsheetml.comments+xml"/>
  <Override PartName="/xl/drawings/drawing26.xml" ContentType="application/vnd.openxmlformats-officedocument.drawing+xml"/>
  <Override PartName="/xl/comments20.xml" ContentType="application/vnd.openxmlformats-officedocument.spreadsheetml.comments+xml"/>
  <Override PartName="/xl/drawings/drawing27.xml" ContentType="application/vnd.openxmlformats-officedocument.drawing+xml"/>
  <Override PartName="/xl/comments21.xml" ContentType="application/vnd.openxmlformats-officedocument.spreadsheetml.comments+xml"/>
  <Override PartName="/xl/drawings/drawing28.xml" ContentType="application/vnd.openxmlformats-officedocument.drawing+xml"/>
  <Override PartName="/xl/comments22.xml" ContentType="application/vnd.openxmlformats-officedocument.spreadsheetml.comments+xml"/>
  <Override PartName="/xl/drawings/drawing29.xml" ContentType="application/vnd.openxmlformats-officedocument.drawing+xml"/>
  <Override PartName="/xl/comments23.xml" ContentType="application/vnd.openxmlformats-officedocument.spreadsheetml.comments+xml"/>
  <Override PartName="/xl/drawings/drawing30.xml" ContentType="application/vnd.openxmlformats-officedocument.drawing+xml"/>
  <Override PartName="/xl/comments24.xml" ContentType="application/vnd.openxmlformats-officedocument.spreadsheetml.comments+xml"/>
  <Override PartName="/xl/drawings/drawing31.xml" ContentType="application/vnd.openxmlformats-officedocument.drawing+xml"/>
  <Override PartName="/xl/comments25.xml" ContentType="application/vnd.openxmlformats-officedocument.spreadsheetml.comments+xml"/>
  <Override PartName="/xl/drawings/drawing32.xml" ContentType="application/vnd.openxmlformats-officedocument.drawing+xml"/>
  <Override PartName="/xl/comments26.xml" ContentType="application/vnd.openxmlformats-officedocument.spreadsheetml.comments+xml"/>
  <Override PartName="/xl/drawings/drawing33.xml" ContentType="application/vnd.openxmlformats-officedocument.drawing+xml"/>
  <Override PartName="/xl/comments27.xml" ContentType="application/vnd.openxmlformats-officedocument.spreadsheetml.comments+xml"/>
  <Override PartName="/xl/drawings/drawing34.xml" ContentType="application/vnd.openxmlformats-officedocument.drawing+xml"/>
  <Override PartName="/xl/comments28.xml" ContentType="application/vnd.openxmlformats-officedocument.spreadsheetml.comments+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Override PartName="/xl/threadedComments/threadedComment5.xml" ContentType="application/vnd.ms-excel.threadedcomments+xml"/>
  <Override PartName="/xl/threadedComments/threadedComment6.xml" ContentType="application/vnd.ms-excel.threadedcomments+xml"/>
  <Override PartName="/xl/threadedComments/threadedComment7.xml" ContentType="application/vnd.ms-excel.threadedcomments+xml"/>
  <Override PartName="/xl/threadedComments/threadedComment8.xml" ContentType="application/vnd.ms-excel.threadedcomments+xml"/>
  <Override PartName="/xl/threadedComments/threadedComment9.xml" ContentType="application/vnd.ms-excel.threadedcomments+xml"/>
  <Override PartName="/xl/threadedComments/threadedComment10.xml" ContentType="application/vnd.ms-excel.threadedcomments+xml"/>
  <Override PartName="/xl/threadedComments/threadedComment11.xml" ContentType="application/vnd.ms-excel.threadedcomments+xml"/>
  <Override PartName="/xl/threadedComments/threadedComment12.xml" ContentType="application/vnd.ms-excel.threadedcomments+xml"/>
  <Override PartName="/xl/threadedComments/threadedComment13.xml" ContentType="application/vnd.ms-excel.threadedcomments+xml"/>
  <Override PartName="/xl/threadedComments/threadedComment14.xml" ContentType="application/vnd.ms-excel.threadedcomments+xml"/>
  <Override PartName="/xl/threadedComments/threadedComment15.xml" ContentType="application/vnd.ms-excel.threadedcomments+xml"/>
  <Override PartName="/xl/threadedComments/threadedComment16.xml" ContentType="application/vnd.ms-excel.threadedcomments+xml"/>
  <Override PartName="/xl/threadedComments/threadedComment17.xml" ContentType="application/vnd.ms-excel.threadedcomments+xml"/>
  <Override PartName="/xl/threadedComments/threadedComment18.xml" ContentType="application/vnd.ms-excel.threadedcomments+xml"/>
  <Override PartName="/xl/threadedComments/threadedComment19.xml" ContentType="application/vnd.ms-excel.threadedcomments+xml"/>
  <Override PartName="/xl/threadedComments/threadedComment20.xml" ContentType="application/vnd.ms-excel.threadedcomments+xml"/>
  <Override PartName="/xl/threadedComments/threadedComment21.xml" ContentType="application/vnd.ms-excel.threadedcomments+xml"/>
  <Override PartName="/xl/threadedComments/threadedComment22.xml" ContentType="application/vnd.ms-excel.threadedcomments+xml"/>
  <Override PartName="/xl/threadedComments/threadedComment23.xml" ContentType="application/vnd.ms-excel.threadedcomments+xml"/>
  <Override PartName="/xl/threadedComments/threadedComment24.xml" ContentType="application/vnd.ms-excel.threadedcomments+xml"/>
  <Override PartName="/xl/threadedComments/threadedComment25.xml" ContentType="application/vnd.ms-excel.threadedcomments+xml"/>
  <Override PartName="/xl/threadedComments/threadedComment26.xml" ContentType="application/vnd.ms-excel.threadedcomments+xml"/>
  <Override PartName="/xl/threadedComments/threadedComment27.xml" ContentType="application/vnd.ms-excel.threadedcomments+xml"/>
  <Override PartName="/xl/threadedComments/threadedComment28.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0730" windowHeight="11160" tabRatio="785" activeTab="2"/>
  </bookViews>
  <sheets>
    <sheet name="Instructivo" sheetId="6" r:id="rId1"/>
    <sheet name="PEPI" sheetId="5" state="hidden" r:id="rId2"/>
    <sheet name="PEPINV" sheetId="80" r:id="rId3"/>
    <sheet name="OCS" sheetId="81" r:id="rId4"/>
    <sheet name="OCSAP" sheetId="54" state="hidden" r:id="rId5"/>
    <sheet name="SF" sheetId="56" r:id="rId6"/>
    <sheet name="GE" sheetId="57" r:id="rId7"/>
    <sheet name="GC" sheetId="58" r:id="rId8"/>
    <sheet name="Indicadores" sheetId="59" r:id="rId9"/>
    <sheet name="F-1" sheetId="3" r:id="rId10"/>
    <sheet name="F-2" sheetId="7" r:id="rId11"/>
    <sheet name="F-3" sheetId="8" r:id="rId12"/>
    <sheet name="F-4" sheetId="51" r:id="rId13"/>
    <sheet name="F-5" sheetId="52" r:id="rId14"/>
    <sheet name="F-6" sheetId="53" r:id="rId15"/>
    <sheet name="F-7" sheetId="17" r:id="rId16"/>
    <sheet name="F-8" sheetId="18" r:id="rId17"/>
    <sheet name="F-9" sheetId="19" r:id="rId18"/>
    <sheet name="F-10" sheetId="21" r:id="rId19"/>
    <sheet name="F-11" sheetId="23" r:id="rId20"/>
    <sheet name="F-12" sheetId="39" r:id="rId21"/>
    <sheet name="F-13" sheetId="40" r:id="rId22"/>
    <sheet name="F-14" sheetId="41" r:id="rId23"/>
    <sheet name="F-15" sheetId="42" r:id="rId24"/>
    <sheet name="F-16" sheetId="43" r:id="rId25"/>
    <sheet name="F-17" sheetId="44" r:id="rId26"/>
    <sheet name="F-18" sheetId="45" r:id="rId27"/>
    <sheet name="F-19" sheetId="47" r:id="rId28"/>
    <sheet name="F-20" sheetId="46" r:id="rId29"/>
    <sheet name="F-21" sheetId="61" r:id="rId30"/>
    <sheet name="F-22" sheetId="62" r:id="rId31"/>
    <sheet name="F-23" sheetId="63" r:id="rId32"/>
    <sheet name="F-24" sheetId="64" r:id="rId33"/>
    <sheet name="F-25" sheetId="65" r:id="rId34"/>
    <sheet name="F-26" sheetId="66" r:id="rId35"/>
    <sheet name="F-27" sheetId="67" r:id="rId36"/>
    <sheet name="F-28" sheetId="68" r:id="rId37"/>
    <sheet name="F-29" sheetId="69" r:id="rId38"/>
    <sheet name="F-30" sheetId="70" r:id="rId39"/>
    <sheet name="F-31" sheetId="71" r:id="rId40"/>
    <sheet name="F-32" sheetId="72" r:id="rId41"/>
    <sheet name="F-33" sheetId="73" r:id="rId42"/>
    <sheet name="F-34" sheetId="74" r:id="rId43"/>
    <sheet name="F-35" sheetId="75" r:id="rId44"/>
    <sheet name="F-36" sheetId="76" r:id="rId45"/>
  </sheets>
  <definedNames>
    <definedName name="_xlnm._FilterDatabase" localSheetId="5" hidden="1">SF!$A$15:$AK$15</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18" i="81" l="1"/>
  <c r="M22" i="80"/>
  <c r="N22" i="80"/>
  <c r="N18" i="80"/>
  <c r="M18" i="80"/>
  <c r="L18" i="80"/>
  <c r="AF21" i="81" l="1"/>
  <c r="AD21" i="81"/>
  <c r="AB21" i="81"/>
  <c r="Z21" i="81"/>
  <c r="AF26" i="81"/>
  <c r="AD26" i="81"/>
  <c r="AB26" i="81"/>
  <c r="Z26" i="81"/>
  <c r="AF27" i="81"/>
  <c r="AD27" i="81"/>
  <c r="AB27" i="81"/>
  <c r="Z27" i="81"/>
  <c r="Z28" i="81"/>
  <c r="AB28" i="81"/>
  <c r="AD28" i="81"/>
  <c r="AF28" i="81"/>
  <c r="L22" i="80"/>
  <c r="K18" i="80"/>
  <c r="Y34" i="80"/>
  <c r="X34" i="80" s="1"/>
  <c r="Y35" i="80"/>
  <c r="X35" i="80" s="1"/>
  <c r="Y36" i="80"/>
  <c r="X36" i="80" s="1"/>
  <c r="Y37" i="80"/>
  <c r="X37" i="80" s="1"/>
  <c r="Y33" i="80"/>
  <c r="X33" i="80" s="1"/>
  <c r="N17" i="81"/>
  <c r="M17" i="81"/>
  <c r="L17" i="81"/>
  <c r="K17" i="81"/>
  <c r="J17" i="81"/>
  <c r="J16" i="81"/>
  <c r="N33" i="80"/>
  <c r="M33" i="80"/>
  <c r="L33" i="80"/>
  <c r="K33" i="80"/>
  <c r="J33" i="80"/>
  <c r="J16" i="80" s="1"/>
  <c r="K41" i="80"/>
  <c r="AF18" i="58"/>
  <c r="AD18" i="58"/>
  <c r="AB18" i="58"/>
  <c r="Z18" i="58"/>
  <c r="AF16" i="54"/>
  <c r="AD16" i="54"/>
  <c r="AB16" i="54"/>
  <c r="Z16" i="54"/>
  <c r="AF25" i="5"/>
  <c r="AD25" i="5"/>
  <c r="AB25" i="5"/>
  <c r="Z25" i="5"/>
  <c r="AF28" i="5"/>
  <c r="AD28" i="5"/>
  <c r="AB28" i="5"/>
  <c r="Z28" i="5"/>
  <c r="Z16" i="5"/>
  <c r="AF16" i="5"/>
  <c r="AD16" i="5"/>
  <c r="AB16" i="5"/>
  <c r="AF24" i="57"/>
  <c r="AD24" i="57"/>
  <c r="AB24" i="57"/>
  <c r="Z24" i="57"/>
  <c r="Z20" i="57"/>
  <c r="W18" i="57"/>
  <c r="X18" i="57" s="1"/>
  <c r="Y18" i="57" s="1"/>
  <c r="W27" i="56"/>
  <c r="X27" i="56" s="1"/>
  <c r="Y27" i="56" s="1"/>
  <c r="AF29" i="56"/>
  <c r="AD29" i="56"/>
  <c r="AB29" i="56"/>
  <c r="Z29" i="56"/>
  <c r="W19" i="56"/>
  <c r="X19" i="56" s="1"/>
  <c r="Y19" i="56" s="1"/>
  <c r="W18" i="56"/>
  <c r="X18" i="56" s="1"/>
  <c r="Y18" i="56" s="1"/>
  <c r="N17" i="54" l="1"/>
  <c r="M17" i="54"/>
  <c r="L17" i="54"/>
  <c r="K17" i="54"/>
  <c r="J17" i="54"/>
  <c r="J16" i="54"/>
  <c r="J29" i="5" l="1"/>
  <c r="K28" i="5"/>
  <c r="L28" i="5" s="1"/>
  <c r="K25" i="5"/>
  <c r="L25" i="5" s="1"/>
  <c r="M25" i="5" s="1"/>
  <c r="N25" i="5" s="1"/>
  <c r="L29" i="5" l="1"/>
  <c r="M28" i="5"/>
  <c r="K29" i="5"/>
  <c r="L19" i="5"/>
  <c r="K18" i="5"/>
  <c r="L18" i="5" s="1"/>
  <c r="M18" i="5" s="1"/>
  <c r="N18" i="5" s="1"/>
  <c r="K17" i="5"/>
  <c r="L17" i="5" s="1"/>
  <c r="M17" i="5" s="1"/>
  <c r="N17" i="5" s="1"/>
  <c r="N28" i="5" l="1"/>
  <c r="N29" i="5" s="1"/>
  <c r="M29" i="5"/>
</calcChain>
</file>

<file path=xl/comments1.xml><?xml version="1.0" encoding="utf-8"?>
<comments xmlns="http://schemas.openxmlformats.org/spreadsheetml/2006/main">
  <authors>
    <author>tc={512874FE-037D-44E7-9AF2-6C42C98549FE}</author>
    <author>Francis Ortega</author>
    <author>tc={318677DD-E008-457D-992B-AE2120791817}</author>
    <author>tc={3ACB3CD3-53DC-423C-97C8-55C49C1ED922}</author>
    <author>tc={F557001C-B98B-46AF-8E8A-03F2CF0B7DDB}</author>
    <author>tc={15C00A90-0F7B-4E9D-BB12-5E5081A99F74}</author>
    <author>tc={DD9FA5A4-27E7-4EAE-9A0F-2478F4BCD689}</author>
    <author>tc={9527BA32-BE34-4B79-A237-F05B560974F2}</author>
  </authors>
  <commentList>
    <comment ref="H13" author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-Revisar las observaciones realizadas en las fichas de los indicadores
-Se requiere la adaptación  de todos los indicadores  a la jurisdicción de la CORAASAN</t>
        </r>
      </text>
    </comment>
    <comment ref="J16" authorId="1">
      <text>
        <r>
          <rPr>
            <b/>
            <sz val="9"/>
            <color indexed="81"/>
            <rFont val="Tahoma"/>
            <family val="2"/>
          </rPr>
          <t>Francis Ortega:</t>
        </r>
        <r>
          <rPr>
            <sz val="9"/>
            <color indexed="81"/>
            <rFont val="Tahoma"/>
            <family val="2"/>
          </rPr>
          <t xml:space="preserve">
97.21  MGD
</t>
        </r>
      </text>
    </comment>
    <comment ref="K16" authorId="2">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Esta meta debe de ser reajustada de acuerdo a denominacion de este indicador, si disminuye o aumenta, esta diferenciación no se puede identificar.</t>
        </r>
      </text>
    </comment>
    <comment ref="H22" authorId="3">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En el nombre del indicador no es necesario especificar el método de cálculo</t>
        </r>
      </text>
    </comment>
    <comment ref="L22" authorId="4">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Cual es la proyeccion d eeste indicador que su variacion para el 2022 asiende a 300%?
Es necesario homegeneizar la linea base- metas</t>
        </r>
      </text>
    </comment>
    <comment ref="H26" authorId="5">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Modificar a: Porcentaje de agua residual captada con relación a la generada. 
Nota: En el nombre del indicador no es necesario especificar el método de cálculo</t>
        </r>
      </text>
    </comment>
    <comment ref="H29" authorId="6">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Modificar a: Porcentaje de agua residual tratada con relación a la captada. 
Nota: En el nombre del indicador no es necesario especificar el método de cálculo</t>
        </r>
      </text>
    </comment>
    <comment ref="H31" authorId="7">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Modificar a: Porcentaje de agua residual tratada con relación a la generada. 
Nota: En el nombre del indicador no es necesario especificar el método de cálculo</t>
        </r>
      </text>
    </comment>
  </commentList>
</comments>
</file>

<file path=xl/comments10.xml><?xml version="1.0" encoding="utf-8"?>
<comments xmlns="http://schemas.openxmlformats.org/spreadsheetml/2006/main">
  <authors>
    <author>tc={FE64FDCF-B804-4B18-BD94-20F4513CC188}</author>
  </authors>
  <commentList>
    <comment ref="A8" author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 revisar observaciones de la matriz</t>
        </r>
      </text>
    </comment>
  </commentList>
</comments>
</file>

<file path=xl/comments11.xml><?xml version="1.0" encoding="utf-8"?>
<comments xmlns="http://schemas.openxmlformats.org/spreadsheetml/2006/main">
  <authors>
    <author>tc={30A862E7-2A46-4275-BE06-8A5010E835B5}</author>
  </authors>
  <commentList>
    <comment ref="A8" author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 revisar observaciones de la matriz</t>
        </r>
      </text>
    </comment>
  </commentList>
</comments>
</file>

<file path=xl/comments12.xml><?xml version="1.0" encoding="utf-8"?>
<comments xmlns="http://schemas.openxmlformats.org/spreadsheetml/2006/main">
  <authors>
    <author>tc={B498605D-48C6-4612-BD0A-1D884C4A654E}</author>
  </authors>
  <commentList>
    <comment ref="A8" author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 revisar observaciones de la matriz</t>
        </r>
      </text>
    </comment>
  </commentList>
</comments>
</file>

<file path=xl/comments13.xml><?xml version="1.0" encoding="utf-8"?>
<comments xmlns="http://schemas.openxmlformats.org/spreadsheetml/2006/main">
  <authors>
    <author>tc={33C79C3C-DB46-480A-86C8-9E4E00C7EB68}</author>
    <author>tc={8F586E1C-53D7-4C1C-84D1-E3527DBB9021}</author>
  </authors>
  <commentList>
    <comment ref="B13" author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Por que esta tasa es superior al 100%?</t>
        </r>
      </text>
    </comment>
    <comment ref="B17" authorId="1">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Homogeneizar unidad de medida con la línea base y meta</t>
        </r>
      </text>
    </comment>
  </commentList>
</comments>
</file>

<file path=xl/comments14.xml><?xml version="1.0" encoding="utf-8"?>
<comments xmlns="http://schemas.openxmlformats.org/spreadsheetml/2006/main">
  <authors>
    <author>tc={8B20246C-BCB5-4A42-BBBD-BC75DFA22E8A}</author>
  </authors>
  <commentList>
    <comment ref="B17" author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Cambiar a: Porcentaje</t>
        </r>
      </text>
    </comment>
  </commentList>
</comments>
</file>

<file path=xl/comments15.xml><?xml version="1.0" encoding="utf-8"?>
<comments xmlns="http://schemas.openxmlformats.org/spreadsheetml/2006/main">
  <authors>
    <author>tc={C7F9CBA7-1EA7-4FBD-A00C-19A7F1D7A416}</author>
  </authors>
  <commentList>
    <comment ref="B17" author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Cambiar a: Porcentaje</t>
        </r>
      </text>
    </comment>
  </commentList>
</comments>
</file>

<file path=xl/comments16.xml><?xml version="1.0" encoding="utf-8"?>
<comments xmlns="http://schemas.openxmlformats.org/spreadsheetml/2006/main">
  <authors>
    <author>tc={BC4E9B56-1191-432E-8AAA-BDCD941031E5}</author>
    <author>tc={A0B65E6E-A1B4-4B4F-BE2E-9F8D7C1BC5FD}</author>
  </authors>
  <commentList>
    <comment ref="A7" author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Corregir en la ficha la jurisdicción de CORAASAN</t>
        </r>
      </text>
    </comment>
    <comment ref="B17" authorId="1">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Cambiar a: Porcentaje</t>
        </r>
      </text>
    </comment>
  </commentList>
</comments>
</file>

<file path=xl/comments17.xml><?xml version="1.0" encoding="utf-8"?>
<comments xmlns="http://schemas.openxmlformats.org/spreadsheetml/2006/main">
  <authors>
    <author>Paola Michelle Rivas De la Cruz</author>
    <author>tc={08EA5DCE-6F23-40DF-A084-FECD8A83F675}</author>
  </authors>
  <commentList>
    <comment ref="A7" authorId="0">
      <text>
        <r>
          <rPr>
            <b/>
            <sz val="9"/>
            <color indexed="81"/>
            <rFont val="Tahoma"/>
            <family val="2"/>
          </rPr>
          <t>Paola Michelle Rivas De la Cruz:</t>
        </r>
        <r>
          <rPr>
            <sz val="9"/>
            <color indexed="81"/>
            <rFont val="Tahoma"/>
            <family val="2"/>
          </rPr>
          <t xml:space="preserve">
Corregir en la ficha la jurisdicción de CORAASAN</t>
        </r>
      </text>
    </comment>
    <comment ref="B17" authorId="1">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Cambiar a: Porcentaje</t>
        </r>
      </text>
    </comment>
  </commentList>
</comments>
</file>

<file path=xl/comments18.xml><?xml version="1.0" encoding="utf-8"?>
<comments xmlns="http://schemas.openxmlformats.org/spreadsheetml/2006/main">
  <authors>
    <author>tc={82E94FA0-4AED-423E-BC5D-D8CA82B358A1}</author>
  </authors>
  <commentList>
    <comment ref="B17" author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Cambiar a: Porcentaje</t>
        </r>
      </text>
    </comment>
  </commentList>
</comments>
</file>

<file path=xl/comments19.xml><?xml version="1.0" encoding="utf-8"?>
<comments xmlns="http://schemas.openxmlformats.org/spreadsheetml/2006/main">
  <authors>
    <author>tc={486D9C70-066C-40CF-9334-F1C73CA64F41}</author>
  </authors>
  <commentList>
    <comment ref="B17" author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Cambiar a: Porcentaje</t>
        </r>
      </text>
    </comment>
  </commentList>
</comments>
</file>

<file path=xl/comments2.xml><?xml version="1.0" encoding="utf-8"?>
<comments xmlns="http://schemas.openxmlformats.org/spreadsheetml/2006/main">
  <authors>
    <author>tc={5AD39524-EB4D-4DAC-8D87-034C706D261D}</author>
    <author>tc={E949B5A8-C51F-4B51-843A-933FC07842F9}</author>
    <author>tc={BA505D63-C3EA-44E7-8E5A-EFECD2C305CF}</author>
    <author>tc={EE00167F-81F7-4EE1-825A-32CBFF147C17}</author>
    <author>tc={3B2C6303-0B6B-4E80-BC62-3731E59829AE}</author>
    <author>tc={E226B30F-B6AD-4AF4-A829-28B80715B64C}</author>
    <author>tc={11419566-9482-4DED-A767-A8BE03A56D6F}</author>
    <author>tc={700DEC12-F618-4B6F-9A30-5595F9E90639}</author>
    <author>tc={D769C30F-340D-4014-AD1B-2E5AEFA8B991}</author>
  </authors>
  <commentList>
    <comment ref="H13" author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-Revisar las observaciones realizadas en las fichas de los indicadores
-Se requiere la adaptación  de todos los indicadores  a la jurisdicción de la CORAASAN</t>
        </r>
      </text>
    </comment>
    <comment ref="H16" authorId="1">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Modificar a: Porcentaje de agua medida a través de PTAR'S</t>
        </r>
      </text>
    </comment>
    <comment ref="H17" authorId="2">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modificar a: Porcentaje de agua medida a través de PTAP'S</t>
        </r>
      </text>
    </comment>
    <comment ref="H18" authorId="3">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Modificar a: Total de km de redes Modeladas</t>
        </r>
      </text>
    </comment>
    <comment ref="L18" authorId="4">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Si el indicador corresponde a KM, las metas y linea base debe de estar en kilometros. No en porcentajes.</t>
        </r>
      </text>
    </comment>
    <comment ref="H19" authorId="5">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identificar si sus registros permiten realizar una estimación aproximada a las horas que se otorga el servicio y cantidad de personas/viviendas que lo reciben.</t>
        </r>
      </text>
    </comment>
    <comment ref="J19" authorId="6">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Definir</t>
        </r>
      </text>
    </comment>
    <comment ref="H20" authorId="7">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Se sugiere identificar si sus registros permiten realizar una estimación aproximada a las horas que se otorga el servicio y cantidad de personas/viviendas que lo reciben.</t>
        </r>
      </text>
    </comment>
    <comment ref="J20" authorId="8">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Definir</t>
        </r>
      </text>
    </comment>
  </commentList>
</comments>
</file>

<file path=xl/comments20.xml><?xml version="1.0" encoding="utf-8"?>
<comments xmlns="http://schemas.openxmlformats.org/spreadsheetml/2006/main">
  <authors>
    <author>tc={AFC1FF93-E538-4460-BD80-082931556BEB}</author>
  </authors>
  <commentList>
    <comment ref="B17" author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Cambiar a: Porcentaje</t>
        </r>
      </text>
    </comment>
  </commentList>
</comments>
</file>

<file path=xl/comments21.xml><?xml version="1.0" encoding="utf-8"?>
<comments xmlns="http://schemas.openxmlformats.org/spreadsheetml/2006/main">
  <authors>
    <author>tc={3D54E38C-3DF9-41AE-BA6D-02EACECA5386}</author>
  </authors>
  <commentList>
    <comment ref="B17" author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Cambiar a: Porcentaje</t>
        </r>
      </text>
    </comment>
  </commentList>
</comments>
</file>

<file path=xl/comments22.xml><?xml version="1.0" encoding="utf-8"?>
<comments xmlns="http://schemas.openxmlformats.org/spreadsheetml/2006/main">
  <authors>
    <author>tc={9D0016A4-4428-437C-B9D0-6FAC8A8E17A8}</author>
  </authors>
  <commentList>
    <comment ref="B17" author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Cambiar a: Porcentaje</t>
        </r>
      </text>
    </comment>
  </commentList>
</comments>
</file>

<file path=xl/comments23.xml><?xml version="1.0" encoding="utf-8"?>
<comments xmlns="http://schemas.openxmlformats.org/spreadsheetml/2006/main">
  <authors>
    <author>tc={8E4E7F20-3B6D-4454-AB27-551170F2E5B9}</author>
  </authors>
  <commentList>
    <comment ref="B17" author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Cambiar a: Porcentaje</t>
        </r>
      </text>
    </comment>
  </commentList>
</comments>
</file>

<file path=xl/comments24.xml><?xml version="1.0" encoding="utf-8"?>
<comments xmlns="http://schemas.openxmlformats.org/spreadsheetml/2006/main">
  <authors>
    <author>tc={C0F11A97-3A12-466E-884A-2233191B107B}</author>
  </authors>
  <commentList>
    <comment ref="B17" author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Asumir como unidades monetarias</t>
        </r>
      </text>
    </comment>
  </commentList>
</comments>
</file>

<file path=xl/comments25.xml><?xml version="1.0" encoding="utf-8"?>
<comments xmlns="http://schemas.openxmlformats.org/spreadsheetml/2006/main">
  <authors>
    <author>tc={185742DD-2D0C-42AA-8DE0-A6DD9C6223D8}</author>
  </authors>
  <commentList>
    <comment ref="B17" author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Asumir como unidades monetarias</t>
        </r>
      </text>
    </comment>
  </commentList>
</comments>
</file>

<file path=xl/comments26.xml><?xml version="1.0" encoding="utf-8"?>
<comments xmlns="http://schemas.openxmlformats.org/spreadsheetml/2006/main">
  <authors>
    <author>tc={230AEFE2-0333-4A89-9872-FA092F3184E7}</author>
  </authors>
  <commentList>
    <comment ref="B17" author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Asumir como unidades monetarias</t>
        </r>
      </text>
    </comment>
  </commentList>
</comments>
</file>

<file path=xl/comments27.xml><?xml version="1.0" encoding="utf-8"?>
<comments xmlns="http://schemas.openxmlformats.org/spreadsheetml/2006/main">
  <authors>
    <author>tc={34989CD7-F1AC-49DC-948A-12E32F1A222B}</author>
  </authors>
  <commentList>
    <comment ref="B17" author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Porcentaje</t>
        </r>
      </text>
    </comment>
  </commentList>
</comments>
</file>

<file path=xl/comments28.xml><?xml version="1.0" encoding="utf-8"?>
<comments xmlns="http://schemas.openxmlformats.org/spreadsheetml/2006/main">
  <authors>
    <author>tc={121EF823-C20D-482A-976E-A1BCEE9B41C6}</author>
  </authors>
  <commentList>
    <comment ref="B17" author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Porcentaje</t>
        </r>
      </text>
    </comment>
  </commentList>
</comments>
</file>

<file path=xl/comments3.xml><?xml version="1.0" encoding="utf-8"?>
<comments xmlns="http://schemas.openxmlformats.org/spreadsheetml/2006/main">
  <authors>
    <author>tc={850F603F-40FE-4EDA-AAAC-36EBE0B0A926}</author>
  </authors>
  <commentList>
    <comment ref="H13" author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-Revisar las observaciones realizadas en las fichas de los indicadores
-Se requiere la adaptación  de todos los indicadores  a la jurisdicción de la CORAASAN</t>
        </r>
      </text>
    </comment>
  </commentList>
</comments>
</file>

<file path=xl/comments4.xml><?xml version="1.0" encoding="utf-8"?>
<comments xmlns="http://schemas.openxmlformats.org/spreadsheetml/2006/main">
  <authors>
    <author>tc={B03FDD4F-9F5B-419B-8A07-E37397EEA160}</author>
    <author>tc={5AA64769-CFAF-41D3-BF93-B847ADE700E1}</author>
  </authors>
  <commentList>
    <comment ref="H13" author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-Revisar las observaciones realizadas en las fichas de los indicadores
-Se requiere la adaptación  de todos los indicadores  a la jurisdicción de la CORAASAN</t>
        </r>
      </text>
    </comment>
    <comment ref="H25" authorId="1">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Modificar a: Porcentaje de satisfacción de las Instituciones con la implementación de los acuerdos suscritos en la provincia de Santiago</t>
        </r>
      </text>
    </comment>
  </commentList>
</comments>
</file>

<file path=xl/comments5.xml><?xml version="1.0" encoding="utf-8"?>
<comments xmlns="http://schemas.openxmlformats.org/spreadsheetml/2006/main">
  <authors>
    <author>tc={0D216BD3-7113-48D7-A949-E19504BD16F8}</author>
  </authors>
  <commentList>
    <comment ref="H13" author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-Revisar las observaciones realizadas en las fichas de los indicadores
-Se requiere la adaptación  de todos los indicadores  a la jurisdicción de la CORAASAN</t>
        </r>
      </text>
    </comment>
  </commentList>
</comments>
</file>

<file path=xl/comments6.xml><?xml version="1.0" encoding="utf-8"?>
<comments xmlns="http://schemas.openxmlformats.org/spreadsheetml/2006/main">
  <authors>
    <author>tc={90558A5C-C624-4400-96D8-0E1098BFA779}</author>
  </authors>
  <commentList>
    <comment ref="A8" author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 revisar observaciones de la matriz</t>
        </r>
      </text>
    </comment>
  </commentList>
</comments>
</file>

<file path=xl/comments7.xml><?xml version="1.0" encoding="utf-8"?>
<comments xmlns="http://schemas.openxmlformats.org/spreadsheetml/2006/main">
  <authors>
    <author>tc={5E2581E2-9B31-408C-84AF-CCB5D0DE316D}</author>
  </authors>
  <commentList>
    <comment ref="A8" author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 revisar observaciones de la matriz</t>
        </r>
      </text>
    </comment>
  </commentList>
</comments>
</file>

<file path=xl/comments8.xml><?xml version="1.0" encoding="utf-8"?>
<comments xmlns="http://schemas.openxmlformats.org/spreadsheetml/2006/main">
  <authors>
    <author>tc={4B5A5679-E645-4019-A612-F29B4181964B}</author>
    <author>tc={4781BA65-74E7-498B-9F6D-F33D9A4825E5}</author>
  </authors>
  <commentList>
    <comment ref="A8" author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En el nombre del indicador no es necesario especificar el método de cálculo
- revisar observaciones de la matriz</t>
        </r>
      </text>
    </comment>
    <comment ref="B17" authorId="1">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Porcentaje</t>
        </r>
      </text>
    </comment>
  </commentList>
</comments>
</file>

<file path=xl/comments9.xml><?xml version="1.0" encoding="utf-8"?>
<comments xmlns="http://schemas.openxmlformats.org/spreadsheetml/2006/main">
  <authors>
    <author>tc={C99ABA84-3B8B-4957-873F-D9B28A44597E}</author>
  </authors>
  <commentList>
    <comment ref="A8" authorId="0">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 revisar observaciones de la matriz</t>
        </r>
      </text>
    </comment>
  </commentList>
</comments>
</file>

<file path=xl/sharedStrings.xml><?xml version="1.0" encoding="utf-8"?>
<sst xmlns="http://schemas.openxmlformats.org/spreadsheetml/2006/main" count="2043" uniqueCount="724">
  <si>
    <t xml:space="preserve">Meta </t>
  </si>
  <si>
    <t xml:space="preserve">Medios de verificación </t>
  </si>
  <si>
    <t xml:space="preserve">Involucrados </t>
  </si>
  <si>
    <t>Supuestos</t>
  </si>
  <si>
    <t>Unidad de medida</t>
  </si>
  <si>
    <t>Años</t>
  </si>
  <si>
    <t>Indicador (es)</t>
  </si>
  <si>
    <t>Valor</t>
  </si>
  <si>
    <t>Año
1</t>
  </si>
  <si>
    <t>Año
2</t>
  </si>
  <si>
    <t>Año
3</t>
  </si>
  <si>
    <t>Año
4</t>
  </si>
  <si>
    <t>Programación</t>
  </si>
  <si>
    <t>Responsables</t>
  </si>
  <si>
    <t>Línea base</t>
  </si>
  <si>
    <t>Unidad Ejecutora:</t>
  </si>
  <si>
    <t>Información General del Indicador:</t>
  </si>
  <si>
    <t xml:space="preserve">Línea Base </t>
  </si>
  <si>
    <t>Línea Estratégica:</t>
  </si>
  <si>
    <t>Meta</t>
  </si>
  <si>
    <t>Característica del Indicador</t>
  </si>
  <si>
    <t>Calculo y especificación de datos</t>
  </si>
  <si>
    <t>Observaciones:</t>
  </si>
  <si>
    <t>Ficha de Indicadores</t>
  </si>
  <si>
    <t>Requerimiento financiero ($)</t>
  </si>
  <si>
    <t>Meta Objetivo de Desarrollo Sostenible directamente alineado</t>
  </si>
  <si>
    <t>Denominación</t>
  </si>
  <si>
    <t>Resultados institucionales
PEI</t>
  </si>
  <si>
    <t xml:space="preserve">Valor </t>
  </si>
  <si>
    <t xml:space="preserve">Año 2019 </t>
  </si>
  <si>
    <t>Productos Terminales (Relevantes)</t>
  </si>
  <si>
    <t>ENCABEZADO</t>
  </si>
  <si>
    <t>MATRIZ</t>
  </si>
  <si>
    <t>Meta Otros compromisos nacionales e internacionales relacionados</t>
  </si>
  <si>
    <r>
      <rPr>
        <b/>
        <sz val="12"/>
        <color theme="1"/>
        <rFont val="Calibri"/>
        <family val="2"/>
        <scheme val="minor"/>
      </rPr>
      <t>Columna No.11 Supuestos:</t>
    </r>
    <r>
      <rPr>
        <sz val="11"/>
        <color theme="1"/>
        <rFont val="Calibri"/>
        <family val="2"/>
        <scheme val="minor"/>
      </rPr>
      <t xml:space="preserve"> los objetivos institucionales en este caso los resultados, son factibles de conseguirse sobre un conjunto de acontecimientos o condiciones que deben darse hipotéticamente en el tiempo de ejecución del plan. A estas condiciones o acontecimientos se le denominan Supuestos.  Dicho de otra forma, si no ocurren estas condiciones o acontecimientos entonces estamos frente a un riesgo que puede alterar (aumentar costos, atrasar, incorporar o eliminar objetivos) o hacer fracasar el logro de los objetivos institucionales.  Los supuestos previenen a la institución sobre los riesgos y, por lo tanto, se pueden tomar medidas que atenúen los efectos de situaciones imprevistas.</t>
    </r>
  </si>
  <si>
    <t>INSTRUCTIVO PARA EL LLENADO DE LA MATRIZ DE PLAN ESTRATEGICO INSTITUCIONAL</t>
  </si>
  <si>
    <t xml:space="preserve">En este apartado se describe como debe completarse la matriz de PEI, conteniendo los elementos mínimos que las instituciones deben reportar al MEPyD.  A partir de allí las instituciones podrán integrar otros elementos que consideren relevantes para su gestión. </t>
  </si>
  <si>
    <r>
      <rPr>
        <b/>
        <sz val="12"/>
        <color theme="1"/>
        <rFont val="Calibri"/>
        <family val="2"/>
        <scheme val="minor"/>
      </rPr>
      <t xml:space="preserve">Política Gobierno: </t>
    </r>
    <r>
      <rPr>
        <sz val="11"/>
        <color theme="1"/>
        <rFont val="Calibri"/>
        <family val="2"/>
        <scheme val="minor"/>
      </rPr>
      <t>en este espacio se deberá colocar la política priorizada de los lineamientos estratégicos para la formulación del Plan Nacional Plurianual del Sector Público(PNPSP) correspondiente al periodo2021-2024, a la cual se vincularan los resultados institucionales, con la finalidad de identificar la contribución que la entidad aportara a dicha política para avanzar, en el mediano plazo, hacia el logro de los objetivos establecidos</t>
    </r>
  </si>
  <si>
    <r>
      <rPr>
        <b/>
        <sz val="12"/>
        <color theme="1"/>
        <rFont val="Calibri"/>
        <family val="2"/>
        <scheme val="minor"/>
      </rPr>
      <t xml:space="preserve">Objetivo General END: </t>
    </r>
    <r>
      <rPr>
        <sz val="11"/>
        <color theme="1"/>
        <rFont val="Calibri"/>
        <family val="2"/>
        <scheme val="minor"/>
      </rPr>
      <t>Se refiere al objetivo al cual apuntara los resultados sectoriales e institucionales, y se tomaran de la matriz de alineación suministrada por el MEPyD</t>
    </r>
  </si>
  <si>
    <r>
      <rPr>
        <b/>
        <sz val="12"/>
        <color theme="1"/>
        <rFont val="Calibri"/>
        <family val="2"/>
        <scheme val="minor"/>
      </rPr>
      <t xml:space="preserve">Impacto de la Política: </t>
    </r>
    <r>
      <rPr>
        <sz val="11"/>
        <color theme="1"/>
        <rFont val="Calibri"/>
        <family val="2"/>
        <scheme val="minor"/>
      </rPr>
      <t>Se colocara la denominación de impacto de la Política Priorizada</t>
    </r>
  </si>
  <si>
    <r>
      <rPr>
        <b/>
        <sz val="12"/>
        <color theme="1"/>
        <rFont val="Calibri"/>
        <family val="2"/>
        <scheme val="minor"/>
      </rPr>
      <t>Eje estratégico PEI:</t>
    </r>
    <r>
      <rPr>
        <sz val="11"/>
        <color theme="1"/>
        <rFont val="Calibri"/>
        <family val="2"/>
        <scheme val="minor"/>
      </rPr>
      <t xml:space="preserve"> Se deberá colocar el eje que se abordara definido a partir del análisis FODA y análisis situacional, como las líneas o rutas básicas que profundizan ámbitos de la institución para alcanzar el propósito fundamental del mismo, y ordenan su desarrollo en grandes líneas de actuación. Estos Ejes son el centro y en torno a los cuales gira todo lo demás, deben proporcionar orden y claridad al plan estratégico.</t>
    </r>
  </si>
  <si>
    <r>
      <rPr>
        <b/>
        <sz val="12"/>
        <color theme="1"/>
        <rFont val="Calibri"/>
        <family val="2"/>
        <scheme val="minor"/>
      </rPr>
      <t>Columna No.1 Resultados PNPSP:</t>
    </r>
    <r>
      <rPr>
        <sz val="11"/>
        <color theme="1"/>
        <rFont val="Calibri"/>
        <family val="2"/>
        <scheme val="minor"/>
      </rPr>
      <t xml:space="preserve"> Se colocaran los resultados sectoriales con sus indicadores y metas que no son mas propuestas de objetivos sectoriales, que se encuentren relacionados con los principales problemas del sector a efectos de incorporarse en el PNPSP. Estos son modificaciones de una situación, (cambios en el valor de una variable – problema), como consecuencia, entre otras cosas, del aporte una o varias instituciones. Deberán tomarse de la matriz de la política suministrada por el MEPyD</t>
    </r>
  </si>
  <si>
    <r>
      <rPr>
        <b/>
        <sz val="12"/>
        <color theme="1"/>
        <rFont val="Calibri"/>
        <family val="2"/>
        <scheme val="minor"/>
      </rPr>
      <t xml:space="preserve">Columna No.2 Resultados institucionales: </t>
    </r>
    <r>
      <rPr>
        <sz val="11"/>
        <color theme="1"/>
        <rFont val="Calibri"/>
        <family val="2"/>
        <scheme val="minor"/>
      </rPr>
      <t xml:space="preserve">Se deberá diseñar y colocar los resultados que se generaran a nivel institucional para contribuir con los resultados de carácter sectorial. Son modificaciones de variables que se lograr a partir de la producción publica institucional y las medidas de política que lo acompañan. Se deberá de igual manera identificar indicador de medición, línea base y meta, además completar una ficha por indicador adjunta en una de las pestañas, donde se describe el mismo, identifican características como frecuencia de medición, unidad de medida, formula de calculo, desagregación, fuente, etc. </t>
    </r>
    <r>
      <rPr>
        <b/>
        <sz val="11"/>
        <color theme="1"/>
        <rFont val="Calibri"/>
        <family val="2"/>
        <scheme val="minor"/>
      </rPr>
      <t>(El MEPyD luego requerirá una distribución de este resultado de forma trimestral)</t>
    </r>
  </si>
  <si>
    <r>
      <rPr>
        <b/>
        <sz val="12"/>
        <color theme="1"/>
        <rFont val="Calibri"/>
        <family val="2"/>
        <scheme val="minor"/>
      </rPr>
      <t>Columna No.3 Líneas de acción END:</t>
    </r>
    <r>
      <rPr>
        <sz val="11"/>
        <color theme="1"/>
        <rFont val="Calibri"/>
        <family val="2"/>
        <scheme val="minor"/>
      </rPr>
      <t xml:space="preserve"> Identificar la líneas de acción de la Estrategia Nacional de Desarrollo a las cuales aportara el resultado formulado. Se utilizara como insumo principal la matriz de alineación prepara por el MEPyD.</t>
    </r>
  </si>
  <si>
    <r>
      <rPr>
        <b/>
        <sz val="12"/>
        <color theme="1"/>
        <rFont val="Calibri"/>
        <family val="2"/>
        <scheme val="minor"/>
      </rPr>
      <t>Columna No.4 Meta ODS:</t>
    </r>
    <r>
      <rPr>
        <sz val="11"/>
        <color theme="1"/>
        <rFont val="Calibri"/>
        <family val="2"/>
        <scheme val="minor"/>
      </rPr>
      <t xml:space="preserve"> identificar la meta de los Objetivos de Desarrollo Sostenible a las cuales se articulada y armoniza el resultado institucional tomando en consideración los focos de aceleración definidos como multiplicadores de impacto para el logro de la Agenda 2030 para el Desarrollo Sostenible, con énfasis en las 82 metas de los ODS priorizadas.</t>
    </r>
  </si>
  <si>
    <r>
      <rPr>
        <b/>
        <sz val="12"/>
        <color theme="1"/>
        <rFont val="Calibri"/>
        <family val="2"/>
        <scheme val="minor"/>
      </rPr>
      <t>Columna No.5 Meta Otros compromisos Nacionales e Internacionales:</t>
    </r>
    <r>
      <rPr>
        <sz val="11"/>
        <color theme="1"/>
        <rFont val="Calibri"/>
        <family val="2"/>
        <scheme val="minor"/>
      </rPr>
      <t xml:space="preserve"> En caso de que los resultados están asociados a otras metas de compromisos asumidos a nivel nacional e internacional de se deberá colocar en este acápite.</t>
    </r>
  </si>
  <si>
    <r>
      <rPr>
        <b/>
        <sz val="12"/>
        <color theme="1"/>
        <rFont val="Calibri"/>
        <family val="2"/>
        <scheme val="minor"/>
      </rPr>
      <t>Columna No. 6: Productos Terminales (relevantes):</t>
    </r>
    <r>
      <rPr>
        <sz val="11"/>
        <color theme="1"/>
        <rFont val="Calibri"/>
        <family val="2"/>
        <scheme val="minor"/>
      </rPr>
      <t xml:space="preserve"> Se refiere a los bienes y  servicios que genera una institución para satisfacer necesidades sociales contribuyendo de este modo en forma directa al logro de los resultados institucionales y por ende a los resultados sectoriales del PNPSP y las políticas priorizadas en beneficio de la población.  La institución deberá identificar aquellos bienes y servicios de mayor relevancia para alcanzar el resultado, con sus respectivas unidades de medida y promoción de metas anual </t>
    </r>
    <r>
      <rPr>
        <b/>
        <sz val="11"/>
        <color theme="1"/>
        <rFont val="Calibri"/>
        <family val="2"/>
        <scheme val="minor"/>
      </rPr>
      <t>(posteriormente el MEPyD requerirá esta desagregación de manera trimestral y/o mensual)</t>
    </r>
    <r>
      <rPr>
        <sz val="11"/>
        <color theme="1"/>
        <rFont val="Calibri"/>
        <family val="2"/>
        <scheme val="minor"/>
      </rPr>
      <t>.   Estos productos “salen” de la institución para atender demandas o requerimientos de usuarios externos (el público en general, grupos específicos, sectores económicos, otras organizaciones, etc.).  Ejemplo: los servicios educativos, en sus distintos niveles y modalidades, constituyen la producción institucional del sistema educativo; la construcción de viviendas sociales o la provisión de soluciones habitacionales, suelen formar parte de la producción de las áreas de infraestructura; servicios de vacunación, atención medica corresponde al sistema de salud. No deberán colocarse productos intermedios, que se consume dentro de la institución.</t>
    </r>
  </si>
  <si>
    <r>
      <rPr>
        <b/>
        <sz val="12"/>
        <color theme="1"/>
        <rFont val="Calibri"/>
        <family val="2"/>
        <scheme val="minor"/>
      </rPr>
      <t>Columna No.7 Recursos Financieros:</t>
    </r>
    <r>
      <rPr>
        <sz val="11"/>
        <color theme="1"/>
        <rFont val="Calibri"/>
        <family val="2"/>
        <scheme val="minor"/>
      </rPr>
      <t xml:space="preserve"> Realizar una estimación de los recursos financieros necesarios para la generación de los bienes y servicios e identificar la fuente de financiamiento, es decir, de donde provienen los recursos, si es del presupuesto nacional, proyectos de inversión o cooperación internacional.</t>
    </r>
  </si>
  <si>
    <r>
      <rPr>
        <b/>
        <sz val="12"/>
        <color theme="1"/>
        <rFont val="Calibri"/>
        <family val="2"/>
        <scheme val="minor"/>
      </rPr>
      <t xml:space="preserve">Columna No.8 Medio de Verificación: </t>
    </r>
    <r>
      <rPr>
        <sz val="11"/>
        <color theme="1"/>
        <rFont val="Calibri"/>
        <family val="2"/>
        <scheme val="minor"/>
      </rPr>
      <t>se debe colocar el instrumento a través del cual se acredita el cumplimiento del alcance de las metas.</t>
    </r>
  </si>
  <si>
    <r>
      <rPr>
        <b/>
        <sz val="12"/>
        <color theme="1"/>
        <rFont val="Calibri"/>
        <family val="2"/>
        <scheme val="minor"/>
      </rPr>
      <t>Columnas No. 9 y 10 Responsables e Involucrados:</t>
    </r>
    <r>
      <rPr>
        <sz val="11"/>
        <color theme="1"/>
        <rFont val="Calibri"/>
        <family val="2"/>
        <scheme val="minor"/>
      </rPr>
      <t xml:space="preserve"> Se identificara la área responsable de generar los productos y los involucrados aquellos que tienen alguna injerencia o nivel de corresponsabilidad para la obtenerlos.</t>
    </r>
  </si>
  <si>
    <t>Suministro de agua potable a zonas urbanas, periurbanas y rurales</t>
  </si>
  <si>
    <t xml:space="preserve">• Fondos identificados
• Cumplimiento del presupuesto asignado
• Cumplimiento del plan de adquisiciones
</t>
  </si>
  <si>
    <t>Dirección Administrativa y Financiera, Dirección Técnica, Dirección de Acueductos, Dirección de Acueductos Rurales, Dirección Aguas Residuales, Dirección Ambiental, Departamento de Compras y Contrataciones, Departamento Producción AP, Departamento Ejecutor de Proyectos, Departamento de Estudios y Proyectos</t>
  </si>
  <si>
    <t xml:space="preserve"> Director Programas y Proyectos Especiales                                              Directora de  Ingeniería
</t>
  </si>
  <si>
    <t>Reducidas las pérdidas comerciales a 40% en las 4 zonas de servicios (validar porcentaje)</t>
  </si>
  <si>
    <t>10 h/d</t>
  </si>
  <si>
    <t>Alcantarillado sanitario en zona urbana y periurbana.</t>
  </si>
  <si>
    <t>Mts (metros lineales)</t>
  </si>
  <si>
    <t>Dirección General, Dirección Administrativa y Financiera,  Dirección de Acueductos, Dirección de Agua No Contabilizada, Departamento de Diseño y Presupuesto, Departamento de Compras y Contrataciones, División Catastro de Redes de Agua Potable, División GIS</t>
  </si>
  <si>
    <t>Servicio de tratamiento que se da a las aguas residuales domésticas que se colectan a través del sistema de alcantarillado antes de ser vertidas al medio ambiente</t>
  </si>
  <si>
    <t>Mejorada la continuidad del servicio.</t>
  </si>
  <si>
    <t>ND</t>
  </si>
  <si>
    <t>Incrementada la potabilidad en las redes de distribución.</t>
  </si>
  <si>
    <t>Implementado un Plan de Mantenimiento preventivo en las infraestructuras de operación.</t>
  </si>
  <si>
    <t>%  Pérdidas Comerciales.</t>
  </si>
  <si>
    <t>Volumen de agua potable producida.</t>
  </si>
  <si>
    <t>Longitud de redes instaladas.</t>
  </si>
  <si>
    <t>Volumen de almacenamiento instalado.</t>
  </si>
  <si>
    <t>Incrementada la producción de agua potable.</t>
  </si>
  <si>
    <t>Longitud de redes renovadas.</t>
  </si>
  <si>
    <t>Km. de redes Modeladas.</t>
  </si>
  <si>
    <t>Reducidas las pérdidas reales o físicas a un 20% en las 4 zonas de servicios.</t>
  </si>
  <si>
    <t>% Pérdidas Físicas.</t>
  </si>
  <si>
    <t>Longitud de redes colectoras instaladas.</t>
  </si>
  <si>
    <t>Incrementada la recolección y cobertura de aguas residuales.</t>
  </si>
  <si>
    <t>% Agua residual captada / generada.</t>
  </si>
  <si>
    <t>Cantidad de EBAR rehabilitadas en funcionamientos.</t>
  </si>
  <si>
    <t>Volumen de aguas residuales tratada.</t>
  </si>
  <si>
    <t>Incrementada la capacidad de tratamiento de aguas residuales.</t>
  </si>
  <si>
    <t>Mejorado los sistemas de abastecimiento de agua potable.</t>
  </si>
  <si>
    <t>Aumentada la cobertura de medición en las plantas de tratamiento de agua potable y sistemas de  abastecimiento.</t>
  </si>
  <si>
    <t>Sistematizada la distribución o sectorización de A.P.</t>
  </si>
  <si>
    <t>Porcentaje de de hogares que recibe el servicio de agua potable 3 días o menos.</t>
  </si>
  <si>
    <t xml:space="preserve">Promedio de horas por día que los hogares reciben el servicio de agua potable, de los que reciben el servicio 3 días o menos. </t>
  </si>
  <si>
    <t>Ampliado y Restructurado los puntos de muestreo de la red de distribución de agua potable.</t>
  </si>
  <si>
    <t>Índice de Potabilidad Zona Rural.</t>
  </si>
  <si>
    <t>Índice de Potabilidad en Zona Urbana.</t>
  </si>
  <si>
    <t>Porcentaje de municipios con un índice de potabilidad por encima del 95%.</t>
  </si>
  <si>
    <t>Índice Anual de Roturas.</t>
  </si>
  <si>
    <t>% Agua Residual Tratada / La Captada.</t>
  </si>
  <si>
    <t>% Agua Residual Tratada / La Generada.</t>
  </si>
  <si>
    <t>Año: 2020</t>
  </si>
  <si>
    <t>Año: 2024</t>
  </si>
  <si>
    <t>Fuente del dato: Departamento de Producción de Agua</t>
  </si>
  <si>
    <t>Desagregación demográfica y geográfica: Provincial</t>
  </si>
  <si>
    <t>Frecuencia de medición: Mensual</t>
  </si>
  <si>
    <r>
      <t>Clasificación: Impacto, Eficiencia</t>
    </r>
    <r>
      <rPr>
        <b/>
        <sz val="10"/>
        <color theme="1"/>
        <rFont val="Verdana"/>
        <family val="2"/>
      </rPr>
      <t>, Eficacia,</t>
    </r>
    <r>
      <rPr>
        <sz val="10"/>
        <color theme="1"/>
        <rFont val="Verdana"/>
        <family val="2"/>
      </rPr>
      <t xml:space="preserve"> Calidad, Economía</t>
    </r>
  </si>
  <si>
    <r>
      <t>Clasificación: Impacto, Eficiencia,</t>
    </r>
    <r>
      <rPr>
        <b/>
        <sz val="10"/>
        <color theme="1"/>
        <rFont val="Verdana"/>
        <family val="2"/>
      </rPr>
      <t xml:space="preserve"> Eficacia</t>
    </r>
    <r>
      <rPr>
        <sz val="10"/>
        <color theme="1"/>
        <rFont val="Verdana"/>
        <family val="2"/>
      </rPr>
      <t>, Calidad, Economía</t>
    </r>
  </si>
  <si>
    <t>Frecuencia de medición: Trimestral</t>
  </si>
  <si>
    <t>Fuente del dato: Departamento de Operación de Redes</t>
  </si>
  <si>
    <t>Valor: 0</t>
  </si>
  <si>
    <t>Frecuencia de medición: Anual</t>
  </si>
  <si>
    <t>No. de tanques rehabilitados en funcionamiento</t>
  </si>
  <si>
    <t>No. de estaciones de bombeo construidas.</t>
  </si>
  <si>
    <t>No. de estaciones de bombeo rehabilitadas</t>
  </si>
  <si>
    <t>No. de sistemas de pozos rehabilitados en funcionamiento</t>
  </si>
  <si>
    <t>Valor: 10</t>
  </si>
  <si>
    <t>No. de registros para válvulas y micromedidores construidos funcionando</t>
  </si>
  <si>
    <t>Unidad de Medida: %</t>
  </si>
  <si>
    <t>Fuente del dato: Dirección de Agua No Contabilizada</t>
  </si>
  <si>
    <r>
      <t xml:space="preserve">Clasificación: Impacto, </t>
    </r>
    <r>
      <rPr>
        <b/>
        <sz val="10"/>
        <color theme="1"/>
        <rFont val="Verdana"/>
        <family val="2"/>
      </rPr>
      <t xml:space="preserve">Eficiencia, </t>
    </r>
    <r>
      <rPr>
        <sz val="10"/>
        <color theme="1"/>
        <rFont val="Verdana"/>
        <family val="2"/>
      </rPr>
      <t>Eficacia, Calidad, Economía</t>
    </r>
  </si>
  <si>
    <t>Fuente del dato: Dirección de Acueductos</t>
  </si>
  <si>
    <t>Valor: ND</t>
  </si>
  <si>
    <t>Frecuencia de medición: Semanal</t>
  </si>
  <si>
    <r>
      <t xml:space="preserve">Año: </t>
    </r>
    <r>
      <rPr>
        <b/>
        <sz val="10"/>
        <color theme="1"/>
        <rFont val="Verdana"/>
        <family val="2"/>
      </rPr>
      <t>2020</t>
    </r>
  </si>
  <si>
    <r>
      <t xml:space="preserve">Valor: </t>
    </r>
    <r>
      <rPr>
        <b/>
        <sz val="10"/>
        <color theme="1"/>
        <rFont val="Verdana"/>
        <family val="2"/>
      </rPr>
      <t>80%</t>
    </r>
  </si>
  <si>
    <t>Operación y calidad del Servicio</t>
  </si>
  <si>
    <r>
      <t xml:space="preserve">Año: </t>
    </r>
    <r>
      <rPr>
        <b/>
        <sz val="10"/>
        <color theme="1"/>
        <rFont val="Verdana"/>
        <family val="2"/>
      </rPr>
      <t>2024</t>
    </r>
  </si>
  <si>
    <r>
      <t xml:space="preserve">Valor: </t>
    </r>
    <r>
      <rPr>
        <b/>
        <sz val="10"/>
        <color theme="1"/>
        <rFont val="Verdana"/>
        <family val="2"/>
      </rPr>
      <t>100%</t>
    </r>
  </si>
  <si>
    <r>
      <t>Clasificación: Impacto, Eficiencia, Eficacia</t>
    </r>
    <r>
      <rPr>
        <b/>
        <sz val="10"/>
        <color theme="1"/>
        <rFont val="Verdana"/>
        <family val="2"/>
      </rPr>
      <t>,</t>
    </r>
    <r>
      <rPr>
        <sz val="10"/>
        <color theme="1"/>
        <rFont val="Verdana"/>
        <family val="2"/>
      </rPr>
      <t xml:space="preserve"> </t>
    </r>
    <r>
      <rPr>
        <b/>
        <sz val="10"/>
        <color theme="1"/>
        <rFont val="Verdana"/>
        <family val="2"/>
      </rPr>
      <t>Calidad,</t>
    </r>
    <r>
      <rPr>
        <sz val="10"/>
        <color theme="1"/>
        <rFont val="Verdana"/>
        <family val="2"/>
      </rPr>
      <t xml:space="preserve"> Economía</t>
    </r>
  </si>
  <si>
    <t xml:space="preserve">Frecuencia de medición: Mensual </t>
  </si>
  <si>
    <t>Desagregación demográfica y geográfica: Provincia Santiago</t>
  </si>
  <si>
    <t xml:space="preserve">Fuente del dato: Depto. Laboratorio Agua Potable </t>
  </si>
  <si>
    <r>
      <t xml:space="preserve">Valor: </t>
    </r>
    <r>
      <rPr>
        <b/>
        <sz val="10"/>
        <color theme="1"/>
        <rFont val="Verdana"/>
        <family val="2"/>
      </rPr>
      <t>ND</t>
    </r>
  </si>
  <si>
    <r>
      <t xml:space="preserve">Valor: </t>
    </r>
    <r>
      <rPr>
        <b/>
        <sz val="10"/>
        <color theme="1"/>
        <rFont val="Verdana"/>
        <family val="2"/>
      </rPr>
      <t>85%</t>
    </r>
  </si>
  <si>
    <r>
      <t xml:space="preserve">Valor: </t>
    </r>
    <r>
      <rPr>
        <b/>
        <sz val="10"/>
        <color theme="1"/>
        <rFont val="Verdana"/>
        <family val="2"/>
      </rPr>
      <t>96%</t>
    </r>
  </si>
  <si>
    <t xml:space="preserve">Descripción del Indicador: describe el porcentaje de tubos positivos a coliformes con relación al total de tubos evaluados en la zona urbana. </t>
  </si>
  <si>
    <r>
      <t xml:space="preserve">Valor: </t>
    </r>
    <r>
      <rPr>
        <b/>
        <sz val="10"/>
        <color theme="1"/>
        <rFont val="Verdana"/>
        <family val="2"/>
      </rPr>
      <t>33%</t>
    </r>
  </si>
  <si>
    <r>
      <t xml:space="preserve">Valor: </t>
    </r>
    <r>
      <rPr>
        <b/>
        <sz val="10"/>
        <color theme="1"/>
        <rFont val="Verdana"/>
        <family val="2"/>
      </rPr>
      <t>50%</t>
    </r>
  </si>
  <si>
    <t xml:space="preserve">Descripción del Indicador: determina el porcentaje de roturas ocurridas en las redes de agua potable en comparación con la longitud total de redes instaladas. </t>
  </si>
  <si>
    <r>
      <t xml:space="preserve">Clasificación: Impacto, Eficiencia, </t>
    </r>
    <r>
      <rPr>
        <b/>
        <sz val="10"/>
        <color theme="1"/>
        <rFont val="Verdana"/>
        <family val="2"/>
      </rPr>
      <t>Eficacia,</t>
    </r>
    <r>
      <rPr>
        <sz val="10"/>
        <color theme="1"/>
        <rFont val="Verdana"/>
        <family val="2"/>
      </rPr>
      <t xml:space="preserve"> Calidad, Economía</t>
    </r>
  </si>
  <si>
    <t xml:space="preserve">Fuente del dato: Depto. Mantenimiento Redes Agua Potable </t>
  </si>
  <si>
    <r>
      <t xml:space="preserve">Valor: </t>
    </r>
    <r>
      <rPr>
        <b/>
        <sz val="10"/>
        <color theme="1"/>
        <rFont val="Verdana"/>
        <family val="2"/>
      </rPr>
      <t>47%</t>
    </r>
  </si>
  <si>
    <r>
      <t xml:space="preserve">Valor: </t>
    </r>
    <r>
      <rPr>
        <b/>
        <sz val="10"/>
        <color theme="1"/>
        <rFont val="Verdana"/>
        <family val="2"/>
      </rPr>
      <t>40%</t>
    </r>
  </si>
  <si>
    <t>Fuente del dato: Dirección Agua No Contabilizada</t>
  </si>
  <si>
    <r>
      <t xml:space="preserve">Valor: </t>
    </r>
    <r>
      <rPr>
        <b/>
        <sz val="10"/>
        <color theme="1"/>
        <rFont val="Verdana"/>
        <family val="2"/>
      </rPr>
      <t>71%</t>
    </r>
  </si>
  <si>
    <t xml:space="preserve">Fuente del dato: Dirección Comercial </t>
  </si>
  <si>
    <r>
      <t xml:space="preserve">Valor: </t>
    </r>
    <r>
      <rPr>
        <b/>
        <sz val="10"/>
        <color theme="1"/>
        <rFont val="Verdana"/>
        <family val="2"/>
      </rPr>
      <t>23%</t>
    </r>
  </si>
  <si>
    <r>
      <t xml:space="preserve">Valor: </t>
    </r>
    <r>
      <rPr>
        <b/>
        <sz val="10"/>
        <color theme="1"/>
        <rFont val="Verdana"/>
        <family val="2"/>
      </rPr>
      <t>20%</t>
    </r>
  </si>
  <si>
    <t>Planificación y Ejecución de Proyectos de Inversión</t>
  </si>
  <si>
    <t xml:space="preserve">Fuente del dato: Depto. Tratamiento Aguas Residuales </t>
  </si>
  <si>
    <r>
      <t xml:space="preserve">Valor: </t>
    </r>
    <r>
      <rPr>
        <b/>
        <sz val="10"/>
        <color theme="1"/>
        <rFont val="Verdana"/>
        <family val="2"/>
      </rPr>
      <t>37%</t>
    </r>
  </si>
  <si>
    <r>
      <t xml:space="preserve">Valor: </t>
    </r>
    <r>
      <rPr>
        <b/>
        <sz val="10"/>
        <color theme="1"/>
        <rFont val="Verdana"/>
        <family val="2"/>
      </rPr>
      <t>70%</t>
    </r>
  </si>
  <si>
    <r>
      <t xml:space="preserve">Valor: </t>
    </r>
    <r>
      <rPr>
        <b/>
        <sz val="10"/>
        <color theme="1"/>
        <rFont val="Verdana"/>
        <family val="2"/>
      </rPr>
      <t>39%</t>
    </r>
  </si>
  <si>
    <t>Porcentaje de puntos de muestreo creados y monitoreados.</t>
  </si>
  <si>
    <t>Instrumentos Nivel Planificación Global</t>
  </si>
  <si>
    <t>Política de Gobierno</t>
  </si>
  <si>
    <t>Impacto de la Política</t>
  </si>
  <si>
    <t>Denominación
Resultados 
PNPSP</t>
  </si>
  <si>
    <t>Valor meta
2024</t>
  </si>
  <si>
    <t>Fuente financiamiento</t>
  </si>
  <si>
    <t>6.2  De aquí a 2030, lograr el acceso a servicios de saneamiento e higiene adecuados y equitativos para todos y poner fin a la defecación al aire libre, prestando especial atención a las necesidades de las mujeres y las niñas y las personas en situaciones de vulnerabilidad.
6.3  De aquí a 2030, mejorar la calidad del agua reduciendo la contaminación, eliminando el vertimiento y minimizando la emisión de productos químicos y materiales peligrosos, reduciendo a la mitad el porcentaje de aguas residuales sin tratar y aumentando considerablemente el reciclado y la reutilización sin riesgos a nivel mundial.
6.6  De aquí a 2020, proteger y restablecer los ecosistemas relacionados con el agua, incluidos los bosques, las montañas, los humedales, los ríos, los acuíferos y los lagos.
6.a  De aquí a 2030, ampliar la cooperación internacional y el apoyo prestado a los países en desarrollo para la creación de capacidad en actividades y programas relativos al agua y el saneamiento, como los de captación de agua, desalinización, uso eficiente de los recursos hídricos, tratamiento de aguas residuales, reciclado y tecnologías de reutilización.
11.1 De aquí a 2030, asegurar el acceso de todas las personas a viviendas y servicios básicos adecuados, seguros y asequibles y mejorar los barrios marginals.
11.b 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
12.2 De aquí a 2030, lograr la gestión sostenible y el uso eficiente de los recursos naturales.
14.1 De aquí a 2025, prevenir y reducir significativamente la contaminación marina de todo tipo, en particular la producida por actividades realizadas en tierra, incluidos los detritos marinos y la polución por nutrientes.
14.3 Minimizar y abordar los efectos de la acidificación de los océanos, incluso mediante una mayor cooperación científica a todos los niveles.
15.1 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</si>
  <si>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2.5.2.2. Transformar el modelo de gestión de los servicios de agua potable y saneamiento para orientarlo hacia el control de la demanda que desincentive el uso irracional y tome en cuenta el carácter social de los servicios mediante la introducción de mecanismos de educación y sanción.
2.5.2.3. Desarrollar nuevas infraestructuras de redes que permitan la ampliación de la cobertura de los servicios de agua potable, alcantarillado sanitario y pluvial, tratamiento de aguas servidas y protección del subsuelo, con un enfoque de desarrollo sostenible y con prioridad en las zonas tradicionalmente excluidas.
2.5.2.4. Garantizar el mantenimiento de la infraestructura necesaria para la provisión del servicio de agua potable y saneamiento y la disposición final de residuos.
2.5.2.5. Desarrollar una conciencia ciudadana sobre el ahorro, conservación y uso racional del recurso agua y el desecho de los residuos sólidos. 
2.5.2.6. Incentivar la creación de cooperativas para la administración de acueductos rurales de agua potable y de servicios de saneamiento en zonas urbanas o rurales que lo requieran.
2.5.2.7. Garantizar el suministro adecuado y oportuno de agua potable y el acceso a campañas de saneamiento a poblaciones afectadas por la ocurrencia de desastres.
4.1.4.9. Educar a la población en la conservación y consumo sostenible del recurso agua.</t>
  </si>
  <si>
    <t>Porcentaje de la población con acceso a agua de la red pública dentro o fuera de la vivienda (2.35 END)</t>
  </si>
  <si>
    <t>Agua producida (M3) por cada 100 habitantes</t>
  </si>
  <si>
    <t>Porcentaje de hogares que recibe el servicio de agua potable 3 días o menos</t>
  </si>
  <si>
    <t>2018
54.10</t>
  </si>
  <si>
    <t>Porcentaje de municipios con un Índice de Potabilidad de Agua igual o mayor a 95%</t>
  </si>
  <si>
    <t>2018
24.20</t>
  </si>
  <si>
    <t xml:space="preserve">Porcentaje del monto (RD$) recaudado por concepto de aguas potables y alcantarillados con respecto a lo facturado </t>
  </si>
  <si>
    <t>2020
62.64</t>
  </si>
  <si>
    <t>Porcentaje de agua residual captada con respecto a la generada</t>
  </si>
  <si>
    <t>Incrementada la proporción de aguas residuales tratadas</t>
  </si>
  <si>
    <t>2020
17.22</t>
  </si>
  <si>
    <t>Porcentaje de agua residual tratada con respecto a la captada</t>
  </si>
  <si>
    <t>2020
41.6</t>
  </si>
  <si>
    <t>Financiamiento Externo.
Recursos Propios.
Donaciones.</t>
  </si>
  <si>
    <t>2019
293.76</t>
  </si>
  <si>
    <t xml:space="preserve">
6.1  De aquí a 2030, lograr el acceso universal y equitativo al agua potable a un precio asequible para todos.
6.2  De aquí a 2030, lograr el acceso a servicios de saneamiento e higiene adecuados y equitativos para todos y poner fin a la defecación al aire libre, prestando especial atención a las necesidades de las mujeres y las niñas y las personas en situaciones de vulnerabilidad.
6.4  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
6.5  De aquí a 2030, implementar la gestión integrada de los recursos hídricos a todos los niveles, incluso mediante la cooperación transfronteriza, según proceda.
6.a  De aquí a 2030, ampliar la cooperación internacional y el apoyo prestado a los países en desarrollo para la creación de capacidad en actividades y programas relativos al agua y el saneamiento, como los de captación de agua, desalinización, uso eficiente de los recursos hídricos, tratamiento de aguas residuales, reciclado y tecnologías de reutilización.
6.b  Apoyar y fortalecer la participación de las comunidades locales en la mejora de la gestión del agua y el saneamiento.
11.1 De aquí a 2030, asegurar el acceso de todas las personas a viviendas y servicios básicos adecuados, seguros y asequibles y mejorar los barrios marginales.
11.b De aquí a 2020, aumentar considerablemente el número de ciudades y asentamientos humanos que adoptan e implementan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
12.2 De aquí a 2030, lograr la gestión sostenible y el uso eficiente de los recursos naturales
15.1 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</si>
  <si>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2.5.2.2. Transformar el modelo de gestión de los servicios de agua potable y saneamiento para orientarlo hacia el control de la demanda que desincentive el uso irracional y tome en cuenta el carácter social de los servicios mediante la introducción de mecanismos de educación y sanción.
2.5.2.3. Desarrollar nuevas infraestructuras de redes que permitan la ampliación de la cobertura de los servicios de agua potable, alcantarillado sanitario y pluvial, tratamiento de aguas servidas y protección del subsuelo, con un enfoque de desarrollo sostenible y con prioridad en las zonas tradicionalmente excluidas.
2.5.2.4. Garantizar el mantenimiento de la infraestructura necesaria para la provisión del servicio de agua potable y saneamiento y la disposición final de residuos.
2.5.2.5. Desarrollar una conciencia ciudadana sobre el ahorro, conservación y uso racional del recurso agua y el desecho de los residuos sólidos. 
2.5.2.7. Garantizar el suministro adecuado y oportuno de agua potable y el acceso a campañas de saneamiento a poblaciones afectadas por la ocurrencia de desastres.
4.1.4.9. Educar a la población en la conservación y consumo sostenible del recurso agua.</t>
  </si>
  <si>
    <t>Informenes de:
 Producción APS
Gantt Ejecución de Proyectos
Estados Financieros Proyectos</t>
  </si>
  <si>
    <t>Línea Base
2019</t>
  </si>
  <si>
    <t>Reducidas las pérdidas físicas en los sistemas de agua potable</t>
  </si>
  <si>
    <t>Alineación END</t>
  </si>
  <si>
    <t>Objetivo General END</t>
  </si>
  <si>
    <t>Objetivo Específico
END</t>
  </si>
  <si>
    <t>Línea de Acción END</t>
  </si>
  <si>
    <t xml:space="preserve"> Acceso al agua Mejora del Recurso.
</t>
  </si>
  <si>
    <t>Aumentada la producción de agua para consumo humano</t>
  </si>
  <si>
    <t>2.5.2. Garantizar el acceso universal a servicios de agua potable y saneamiento, provistos con calidad y eficiencia.
4.1.4. Gestionar el recurso agua de manera eficiente y sostenible, para garantizar la seguridad hídrica.</t>
  </si>
  <si>
    <t>2.5. Vivienda digna en entornos saludables
4.1. Manejo sostenible del medio ambiente</t>
  </si>
  <si>
    <t xml:space="preserve">M3 </t>
  </si>
  <si>
    <t>Mts3</t>
  </si>
  <si>
    <t>Numero promedio anual de Roturas en Acometidas.</t>
  </si>
  <si>
    <r>
      <t xml:space="preserve">Valor: </t>
    </r>
    <r>
      <rPr>
        <b/>
        <sz val="10"/>
        <color theme="1"/>
        <rFont val="Verdana"/>
        <family val="2"/>
      </rPr>
      <t>30</t>
    </r>
  </si>
  <si>
    <r>
      <t xml:space="preserve">Valor: </t>
    </r>
    <r>
      <rPr>
        <b/>
        <sz val="10"/>
        <color theme="1"/>
        <rFont val="Verdana"/>
        <family val="2"/>
      </rPr>
      <t>20</t>
    </r>
  </si>
  <si>
    <t>Fuente del dato: Depto. Micromedición</t>
  </si>
  <si>
    <r>
      <t xml:space="preserve">Valor: </t>
    </r>
    <r>
      <rPr>
        <b/>
        <sz val="10"/>
        <color theme="1"/>
        <rFont val="Verdana"/>
        <family val="2"/>
      </rPr>
      <t>5%</t>
    </r>
  </si>
  <si>
    <r>
      <t xml:space="preserve">Valor: </t>
    </r>
    <r>
      <rPr>
        <b/>
        <sz val="10"/>
        <color theme="1"/>
        <rFont val="Verdana"/>
        <family val="2"/>
      </rPr>
      <t>2%</t>
    </r>
  </si>
  <si>
    <t>Aumentada la eficiencia en el uso del agua</t>
  </si>
  <si>
    <t>N/A</t>
  </si>
  <si>
    <t xml:space="preserve">CORPORACIÓN DEL ACUEDUCTO Y ALCANTARILLADO DE SANTIAGO </t>
  </si>
  <si>
    <t>PLAN ESTRATÉGICO 2021-2024</t>
  </si>
  <si>
    <t xml:space="preserve">Eje estratégico: </t>
  </si>
  <si>
    <t>Gobierno Corporativo</t>
  </si>
  <si>
    <t>Aumentada las transparencia en la operaciones del Estado</t>
  </si>
  <si>
    <t xml:space="preserve">Aumentada rendición de cuentas y transparencia de las instituciones públicas </t>
  </si>
  <si>
    <t xml:space="preserve"> Eficacia de la auditoría interna (PEFA ID-21) (Calificacion A (máximo), calificación D (mínimo))                                                   </t>
  </si>
  <si>
    <t xml:space="preserve">Hacia un Estado Moderno e Institucional </t>
  </si>
  <si>
    <t>Apoyo sostenido a la administración pública eficiente, transparente y orientada a resultados</t>
  </si>
  <si>
    <t>indice de Efectividad del Gobierno (De -2.5 (debil) a 2.5 (fuerte) desempeño de la gobernanza )</t>
  </si>
  <si>
    <t>D</t>
  </si>
  <si>
    <t>B+</t>
  </si>
  <si>
    <t>Fortalecido el Sistema de Control Interno</t>
  </si>
  <si>
    <t>1.1 Administración pública eficiente, transparente y orientada a resultados</t>
  </si>
  <si>
    <t>1.1.1.1 Racionalizar y normalizar la estructura organizativa del Estado, incluyendo tanto las funciones institucionales como la dotación de personal, para eliminar la duplicidad y dispersión de funciones y organismos y propiciar el acercamiento de los servicios públicos a la población en el territorio, mediante la adecuada descentralización y desconcentración de la provisión de los mismos cuando corresponda.</t>
  </si>
  <si>
    <t>1.1.1 Estructurar una administración pública eficiente que actúe con honestidad, transparencia y rendición de cuentas y se oriente a la obtención de resultados en beneficio de la sociedad y del desarrollo nacional y local</t>
  </si>
  <si>
    <t>Crear a todos los niveles instituciones eficaces y transparentes que rindan cuentas.</t>
  </si>
  <si>
    <t>Normas Básica de Control Interno - Contraloría General de la República</t>
  </si>
  <si>
    <t>Director Revisión y Análisis</t>
  </si>
  <si>
    <t>Dirección Revisión y Análisis</t>
  </si>
  <si>
    <t> Fortalecimiento de controles internos
 Procesos más eficientes, robustos y efectivos
 Adecuada gestión de riesgo de las áreas claves
 Documentaciones de procesos y políticas actualizados</t>
  </si>
  <si>
    <t>Encargada PPP</t>
  </si>
  <si>
    <t xml:space="preserve">Todas las Direcciones </t>
  </si>
  <si>
    <t xml:space="preserve">Dfefinicion de las Politicas y Procedimientos </t>
  </si>
  <si>
    <t>Mantenida la calificación en las evaluaciones del Portal de Transparencia</t>
  </si>
  <si>
    <t>Portal web actualizado</t>
  </si>
  <si>
    <t>Enc. Oficina Acceso a la Información</t>
  </si>
  <si>
    <t>Dirección administrativa y financiera, dirección comercial, dirección planificación y desarrollo, dirección RR.HH., dirección ingeniería y proyectos, comité de ética.</t>
  </si>
  <si>
    <t>Informes de evaluación del portal de transparencia</t>
  </si>
  <si>
    <t>Implementado código de gobierno corporativo</t>
  </si>
  <si>
    <t xml:space="preserve">Sistema de Gobierno Corporativo Implementado </t>
  </si>
  <si>
    <t xml:space="preserve">Director General </t>
  </si>
  <si>
    <t xml:space="preserve">Consejo de Directores, Dirección General, Dirección Operativa, Dirección Técnica </t>
  </si>
  <si>
    <t xml:space="preserve">Políticas y procedimientos definidos. </t>
  </si>
  <si>
    <t>Informes de desempeño del Gobierno Corporativo</t>
  </si>
  <si>
    <t>Plan anual de auditoria aprobado por la Comisión de Auditoría.</t>
  </si>
  <si>
    <t>Informes de auditoría, matrices de riesgo</t>
  </si>
  <si>
    <t>Evaluación NOBACI en el portal de metas presidenciales</t>
  </si>
  <si>
    <t xml:space="preserve">Crear a todos los niveles instituciones eficaces y transparentes que rindan cuentas. </t>
  </si>
  <si>
    <t>Sostenibilidad Financiera</t>
  </si>
  <si>
    <t>El acceso al agua y mejora del recurso</t>
  </si>
  <si>
    <t>Eficientizada la gestión financiera</t>
  </si>
  <si>
    <t>Índice de cobranza</t>
  </si>
  <si>
    <t>Índice de equilibrio financiera</t>
  </si>
  <si>
    <t>Porcentaje operadoras con catastro de usuario actualizados</t>
  </si>
  <si>
    <t>2.5.2.1. Desarrollar el marco legal e institucional de las organizaciones responsables del sector agua potable y saneamiento, para garantizar la provisión oportuna y de calidad, así como la gestión eficiente y sostenible del servicio.
2.5.2.2. Transformar el modelo de gestión de los servicios de agua potable y saneamiento para orientarlo hacia el control de la demanda que desincentive el uso irracional y tome en cuenta el carácter social de los servicios mediante la introducción de mecanismos de educación y sanción.
2.5.2.3. Desarrollar nuevas infraestructuras de redes que permitan la ampliación de la cobertura de los servicios de agua potable, alcantarillado sanitario y pluvial, tratamiento de aguas servidas y protección del subsuelo, con un enfoque de desarrollo sostenible y con prioridad en las zonas tradicionalmente excluidas.
2.5.2.4. Garantizar el mantenimiento de la infraestructura necesaria para la provisión del servicio de agua potable y saneamiento y la disposición final de residuos.
2.5.2.5. Desarrollar una conciencia ciudadana sobre el ahorro, conservación y uso racional del recurso agua y el desecho de los residuos sólidos. 
2.5.2.6. Incentivar la creación de cooperativas para la administración de acueductos rurales de agua potable y de servicios de saneamiento en zonas urbanas o rurales que lo requieran.
2.5.2.7. Garantizar el suministro adecuado y oportuno de agua potable y el acceso a campañas de saneamiento a poblaciones afectadas por la ocurrencia de desastres.
4.1.4.1. Desarrollar un marco legal e institucional que garantice la gestión sostenible y eficiente de los recursos hídricos superficiales y subterráneos
4.1.4.2. Planificar de manera coordinada e integral, la gestión del recurso hídrico, con la cuenca hidrográfica como elemento central, para una asignación sostenible al uso humano, ambiental y productivo, y para apoyar la toma de decisiones en materia de la planificación del desarrollo regional.
4.1.4.3. Conservar y gestionar de manera  sostenible los recursos hídricos superficiales y subterráneos, con el propósito de atenuar los efectos del cambio climático.
4.1.4.4. Modificar la filosofía de la política hídrica para pasar de un modelo de gestión históricamente enfocado a la expansión de la oferta a un modelo que enfatice el control de la demanda y el aumento de la eficiencia en el uso del agua. 
4.1.4.5. Expandir y dar mantenimiento a la infraestructura para la regulación de los volúmenes de agua, mediante la priorización de inversiones en obras de propósitos múltiples, con un enfoque de desarrollo sostenible.
4.1.4.6. Fortalecer la participación y corresponsabilidad de las y los usuarios de los sistemas de riego en su conservación, mejora y uso ambiental y financieramente sostenible.
4.1.4.7. Promover recursos, medios y asistencia para la modernización y conservación de la infraestructura de riego, a fin de mejorar la eficiencia en el uso del agua y su incidencia  en su productividad agrícola.
4.1.4.8. Desarrollar un sistema de ordenamiento y calificación de la calidad de agua en ríos, lagos, embalses y costas que incluya mecanismos de monitoreo y fiscalización, así como de control de vertidos a los cuerpos de agua.
4.1.4.9. Educar a la población en la conservación y consumo sostenible del recurso agua.</t>
  </si>
  <si>
    <t xml:space="preserve">Aumentadas las recaudaciones institucionales </t>
  </si>
  <si>
    <t xml:space="preserve">Tarifas Incrementadas </t>
  </si>
  <si>
    <t xml:space="preserve">Clientes inactivos reitegrados </t>
  </si>
  <si>
    <t xml:space="preserve">Clientes con tarifas de cloacas aplicadas </t>
  </si>
  <si>
    <t>Clientes con pozo tubular facturados.</t>
  </si>
  <si>
    <t>Empleados con contratos al día</t>
  </si>
  <si>
    <t>Subsidio en clientes domésticos que no pagan eliminado</t>
  </si>
  <si>
    <t>Visitas realizadas</t>
  </si>
  <si>
    <t>Estafetas de cobros funcionando</t>
  </si>
  <si>
    <t>Tarifas redefinidas y totalizadoses en proyectos nuevos instalados</t>
  </si>
  <si>
    <t>Brigada especial de corte y monitoreo para proyectos funcionando</t>
  </si>
  <si>
    <t>Comercialización de deudas desmontado</t>
  </si>
  <si>
    <t xml:space="preserve">Directora Comercial </t>
  </si>
  <si>
    <t>Dirección Comercial, Departamento Facturación, División Lectura &amp; Aviso, Dirección TI, Departamento de Servicio al Cliente, Dirección Financiera, Dirección General.</t>
  </si>
  <si>
    <t>Disponer de un buen análisis de porcientos (%) de tarifas basadas en el uso de suelo y clasificación socioeconómica de cada usuario.</t>
  </si>
  <si>
    <t xml:space="preserve">Ing. Jaime Rodgers Divison Corte y Reconexion </t>
  </si>
  <si>
    <t>Oficinas Comerciales, Dpto. Gestión de Cobros, Dirección Comercial, Dirección Financiera, Dirección General, Servicio al Cliente, Tesorería, Dirección Tecnología de la Información.</t>
  </si>
  <si>
    <t>Disponibilidad de detección de  las acometidas para suspenderles.</t>
  </si>
  <si>
    <t>Asistente Dirección Comercial</t>
  </si>
  <si>
    <t>Dpto. Servicio al Cliente, Oficinas Comerciales, Catastro de Usuarios, Fiscalización Financiera, Dpto. Coordinadora Oficinas Comerciales, Dirección Comercial.</t>
  </si>
  <si>
    <t xml:space="preserve">Levantamiento de inspecciones en el terreno para cada cliente, calles o sectores.
Visita a los clientes para informarle sobre la asignación de tarifa.                                                               Trámites de expedientes para aplicación de tarifas.
</t>
  </si>
  <si>
    <t>Directora Comercial</t>
  </si>
  <si>
    <t>Catastro, Oficinas Comerciales, Servicio al Cliente, Fiscalización Financiera.</t>
  </si>
  <si>
    <t xml:space="preserve">Realización de los levantamientos.
Cliente permita la instalación del medidor y formalización del contrato.
</t>
  </si>
  <si>
    <t>Directora Comercial.</t>
  </si>
  <si>
    <t xml:space="preserve">Dirección General, Dirección RRHH, Dirección Comercial, Dpto. Jurídico, Sindicato de Empleados. </t>
  </si>
  <si>
    <t xml:space="preserve">Definición de empleados atrasados.    </t>
  </si>
  <si>
    <t>Gestión Comunitaria, Catastro, Servicio al Cliente, Fiscalización Financiera, Políticas y Procedimientos, Dirección General, Dirección Comercial.</t>
  </si>
  <si>
    <t>Levantamiento y preparación de expedientes para cada cliente que no cumpla con las políticas.</t>
  </si>
  <si>
    <t>Oficinas Comerciales, Dpto. Comunicaciones, Gestión Comunitaria, Gestión de Cobro, Clandestinos, Catastro, Servicio al Cliente, Pre-jurídico, Dirección Comercial, Compras, Dirección General</t>
  </si>
  <si>
    <t xml:space="preserve">Compra de dos camiones.
Planificación y metodología de las visitas en oficinas comerciales.
</t>
  </si>
  <si>
    <t>Coordinadora Oficinas Comerciales, Enc. Oficinas Comerciales, Gestión Comunitaria, Catastro, Dirección Comercial.</t>
  </si>
  <si>
    <t xml:space="preserve">Levantamiento de comercios existentes en sectores con baja cobranza.
Acercamiento, aprobación interna y por parte del propietario de comercio.
</t>
  </si>
  <si>
    <t>Analista de Codificación</t>
  </si>
  <si>
    <t>Catastro, Servicio al Cliente, Oficinas Comerciales, Dpto. Coordinadora de Oficinas Comerciales, Fiscalización Financiera, Dirección Comercial.</t>
  </si>
  <si>
    <t xml:space="preserve">Inspecciones en cada contrato.
Proceso interno para cambios de usos de suelos y tarifas.
</t>
  </si>
  <si>
    <t>Enc. Cobros a Proyectos</t>
  </si>
  <si>
    <t>Departamento de Micromedición</t>
  </si>
  <si>
    <t xml:space="preserve">Disponibiliad de Información y Personal </t>
  </si>
  <si>
    <t xml:space="preserve"> Enc. Cobros a Proyectos</t>
  </si>
  <si>
    <t>Departamento de Corte y Reconexión.</t>
  </si>
  <si>
    <t>Disponibilidad de recursos economicos y humanos y equipos</t>
  </si>
  <si>
    <t>Enc. Dpto. Servicio al Cliente</t>
  </si>
  <si>
    <t>Dirección Comercial / Políticas y Procedimientos.</t>
  </si>
  <si>
    <t>Politicas Definidas</t>
  </si>
  <si>
    <t>Catastro de Usuarios Actualizado</t>
  </si>
  <si>
    <t>Sistema de ubicación georeferenciada de los clientes implementado</t>
  </si>
  <si>
    <t xml:space="preserve">Dirección Comercial, de Tecnología de la información, Departamento de transportación, Compras.   </t>
  </si>
  <si>
    <t>Disponibilidad de vehiculos y personal requerido</t>
  </si>
  <si>
    <t>Dirección comercial/ Dirección financiera/depto. De compras</t>
  </si>
  <si>
    <t xml:space="preserve">Cumplimiento de presupuesto.
Captación de los ingresos esperado.
</t>
  </si>
  <si>
    <t xml:space="preserve">Encargado Departamento Catastro de Usuarios  </t>
  </si>
  <si>
    <t xml:space="preserve">Preparados Informes Trimestrales de Análisis de Razones Financieras </t>
  </si>
  <si>
    <t>No. de informes de análisis de razones financieras realizados</t>
  </si>
  <si>
    <t xml:space="preserve">Actualizado y sistematizado el catastro de usuarios </t>
  </si>
  <si>
    <t>No. de informes emitidos</t>
  </si>
  <si>
    <t>Propia</t>
  </si>
  <si>
    <t>Informes de análisis de razones financieras</t>
  </si>
  <si>
    <t>Enc. de Análisis Financiero</t>
  </si>
  <si>
    <t>Dirección de Administración y Finanzas</t>
  </si>
  <si>
    <t>Los informes de Balance General son confaibles y se emiten a tiempo</t>
  </si>
  <si>
    <t>&gt;0</t>
  </si>
  <si>
    <t>&lt;0.6</t>
  </si>
  <si>
    <t>&gt;1.5</t>
  </si>
  <si>
    <t>Los informes de Balance General son confiables y se emiten a tiempo</t>
  </si>
  <si>
    <t>Incrementada la cobertura de agua potable en zonas urbanas y rurales</t>
  </si>
  <si>
    <t>Gestión Empresarial</t>
  </si>
  <si>
    <t xml:space="preserve">Aumentada el uso de las TICs y el e-GOB en las instituciones del gobierno central y gobierno local .  </t>
  </si>
  <si>
    <t>Procentaje de población satisfecha con el trato que le ha dado el personal</t>
  </si>
  <si>
    <t>Resultado del pilar "Servicios en Línea" en el Índice de Uso de TICs e Implementación de Gobierno Electrónico (iTICge)</t>
  </si>
  <si>
    <t>Resultado en el Índice de Uso de TICs e Implementación de Gobierno Electrónico (iTICge)</t>
  </si>
  <si>
    <t>Reorganización funcional del Estado</t>
  </si>
  <si>
    <t xml:space="preserve">Índice de Fortaleza Institucional  (De 0 a 100, a mayor valor, mayor grado de fortaleza institucional) </t>
  </si>
  <si>
    <t>Puntuación en la facilidad para hacer negocios  (DB17-20 metodología)</t>
  </si>
  <si>
    <t>Mejorada la calidad de los servicios públicos</t>
  </si>
  <si>
    <t xml:space="preserve">Porcentaje de la población que esta satisfecha con los servicios públicos  </t>
  </si>
  <si>
    <t xml:space="preserve">Porcentaje del tiempo que le ha dedicado el personal que le atendió </t>
  </si>
  <si>
    <t>Aumentada la calidad del gasto público</t>
  </si>
  <si>
    <t>Porcentaje del gasto de nómina con respecto al gasto público total</t>
  </si>
  <si>
    <t>1.1.1.1 Racionalizar y normalizar la estructura organizativa del Estado, incluyendo tanto las funciones institucionales como la dotación de personal, para eliminar la duplicidad y dispersión de funciones y organismos y propiciar el acercamiento de los servicios públicos a la población en el territorio, mediante la adecuada descentralización y desconcentración de la provisión de los mismos cuando corresponda. 
1.2.1.2 Profundizar la reforma del Sistema Judicial y garantizar la idoneidad técnica y conductual de todos los actores del sistema de justicia.</t>
  </si>
  <si>
    <t xml:space="preserve">Aplicadas Normativas  de Gobierno Electrónico     </t>
  </si>
  <si>
    <t>Normativa Nortic A8 implementada</t>
  </si>
  <si>
    <t>Normativa NORTIC A7:2016 implementada</t>
  </si>
  <si>
    <t xml:space="preserve">Enc. Administración de Servicios TIC     </t>
  </si>
  <si>
    <t xml:space="preserve">Dirección de TIC, Dirección de Administración y Finanzas, Departamento de Compras     </t>
  </si>
  <si>
    <t xml:space="preserve">§ Aceptación de los cambios que implica adoptar esta normativa.       </t>
  </si>
  <si>
    <t xml:space="preserve">Encargado Departamento Seguridad de Tecnología de la Información y Comunicaciones     </t>
  </si>
  <si>
    <t xml:space="preserve">Dirección de TIC, Dirección de Planificación y Desarrollo, Dirección Administrativa y Financiera, Dirección de Recursos Humanos, Dirección General     </t>
  </si>
  <si>
    <t xml:space="preserve">"§ Captación de ingresos presupuestados.                                                                                                                                                  
§Cumplimiento del presupuestado asignado.                                                                                                          §Aceptación de los cambios que implica adoptar esta normativa.                                                                                                                            "     </t>
  </si>
  <si>
    <t>Certificación emitida por la OPTIC</t>
  </si>
  <si>
    <t xml:space="preserve">Implementada Firma Digital     </t>
  </si>
  <si>
    <t>Certificaciones logradas</t>
  </si>
  <si>
    <t xml:space="preserve">Director Planificación y Desarrollo </t>
  </si>
  <si>
    <t xml:space="preserve">Todas las Direcciones de la institución     </t>
  </si>
  <si>
    <t xml:space="preserve">"§ Gestión por parte de la OPTIC
"     </t>
  </si>
  <si>
    <t>Certificados de firma emitidos por OPTIC</t>
  </si>
  <si>
    <t xml:space="preserve">Firma Digital implementada </t>
  </si>
  <si>
    <t xml:space="preserve">Implementada Tecnología Móvil en Áreas Esenciales     </t>
  </si>
  <si>
    <t xml:space="preserve"> Tecnología Móvil en Areas Esenciales implementada</t>
  </si>
  <si>
    <t>Reducido en un 15% los gastos generales de la Institución</t>
  </si>
  <si>
    <t>Dirección de Administración y  Financiera, Departamento de Contabilidad, Div. Presupuesto. Cuentas por pagar.</t>
  </si>
  <si>
    <t>Contar con relación de costos actualizados</t>
  </si>
  <si>
    <t>Enc. Análisis Financiero</t>
  </si>
  <si>
    <t>Dirección de Administración y  Financiera, Departamento de Contabilidad</t>
  </si>
  <si>
    <t xml:space="preserve"> Relación de gasto diversos. </t>
  </si>
  <si>
    <t>Informe Comparativo de Estados Financieros</t>
  </si>
  <si>
    <t xml:space="preserve">Mejorada la satisfacción de los clientes y reducidas las quejas </t>
  </si>
  <si>
    <t xml:space="preserve"> Comité de Defensa funcionando  </t>
  </si>
  <si>
    <t>Encuesta de satisfacción de clientes aplicada.</t>
  </si>
  <si>
    <t>Sistema actualizado con reportes cerrados</t>
  </si>
  <si>
    <t>Encargado del Departamento Gestión Comunitaria</t>
  </si>
  <si>
    <t xml:space="preserve">Dirección General, Gerencia Comercial , Departamento de Tecnología de la Información, departamento de Catastro de Usuario </t>
  </si>
  <si>
    <t xml:space="preserve">Asignar al personal calificado  
-Capacitar al personal seleccionado
</t>
  </si>
  <si>
    <t>Supervisora Servicio al Cliente</t>
  </si>
  <si>
    <t>Departamento de Tecnología e Informática (TI).</t>
  </si>
  <si>
    <t xml:space="preserve"> Que las encuestas no lleguen a los clientes.
- Que el personal no le cumpla con encuestar.- Que las encuestas no lleguen a los clientes.
- Que el personal no le cumpla con encuestar.</t>
  </si>
  <si>
    <t>Dirección General, Dirección Financiera, Compras, Dirección Comercial, Dependencias de la comercial con orden pendiente.</t>
  </si>
  <si>
    <t xml:space="preserve">Disponer de los materiales, piezas y equipos para culminar los trabajos.
Disposición de las áreas involucradas para procesar internamente y en el terreno cada trabajo a realizar.
</t>
  </si>
  <si>
    <t>RD$3,000,000.00 (estimación)</t>
  </si>
  <si>
    <t>Actualizados la estructura organizacional y los procesos de acuerdo a las necesidades institucionales.</t>
  </si>
  <si>
    <t>N/D</t>
  </si>
  <si>
    <t xml:space="preserve">Estructura Refrendada por el MAP y Documentos Aprobados </t>
  </si>
  <si>
    <t xml:space="preserve">Enc .Desarrollo Institucional </t>
  </si>
  <si>
    <t>La disposición y disponibilidad de los involucrados (dueños de proceso) para otorgar las informaciones relacionadas a la estructura y documentación que se esté creando/actualizando.</t>
  </si>
  <si>
    <t>Directora de TIC</t>
  </si>
  <si>
    <t xml:space="preserve">"Dirección de TIC, Dirección de Administrativa y Financiera, Departamento de Compras, Dirección de Acueductos,
Dirección de Aguas Residuales, Dirección de Ingeniería, Dirección Comercial, Dirección Agua No Contabilizada,
Dirección Gestión Ambiental, Dirección Programas y Proyectos Especiales,Dirección Acueductos Rurales"     </t>
  </si>
  <si>
    <t xml:space="preserve">"§ Captación de ingresos presupuestados
§ Cumplimiento del presupuestado asignado"     </t>
  </si>
  <si>
    <t>Operación y Calidad del Servicio de Agua Potable</t>
  </si>
  <si>
    <r>
      <rPr>
        <sz val="12"/>
        <rFont val="Calibri"/>
        <family val="2"/>
        <scheme val="minor"/>
      </rPr>
      <t>Reducido en un 10% los costos institucionales</t>
    </r>
    <r>
      <rPr>
        <sz val="12"/>
        <color rgb="FFFF0000"/>
        <rFont val="Calibri"/>
        <family val="2"/>
        <scheme val="minor"/>
      </rPr>
      <t xml:space="preserve"> </t>
    </r>
  </si>
  <si>
    <t>·         Responsabilidad de la persona encargada de enviar los datos.                                            Enviar datos adecuado a lo establecido.</t>
  </si>
  <si>
    <r>
      <t>Fortalecida la articulación interinstitucional e intersectorial para la priorización de la demanda de servicios de agua potable y saneamiento por parte de los hogares pobres y vulnerables identificados por el SIUBEN u hogares pobres participantes en el Supérate.</t>
    </r>
    <r>
      <rPr>
        <sz val="8"/>
        <color theme="1"/>
        <rFont val="Calibri"/>
        <family val="2"/>
        <scheme val="minor"/>
      </rPr>
      <t> </t>
    </r>
  </si>
  <si>
    <t>Firmados e implementados los acuerdos interinstitucionales para priorizar la demanda de servicios de agua potable y saneamiento por parte de los hogares pobres y vulnerables identificados por el SIUBEN u hogares pobres participantes en el Supérate. </t>
  </si>
  <si>
    <t>Acuerdos firmados e implementados</t>
  </si>
  <si>
    <t>Número de acuerdos de colaboración institucional firmados y en ejeución</t>
  </si>
  <si>
    <t>Recursos Propios.</t>
  </si>
  <si>
    <t>Documentos de acuerdos suscritos</t>
  </si>
  <si>
    <t>Director de Planificación y Desarrollo</t>
  </si>
  <si>
    <t>Departamento de Cooperación Interinstitucional, Dirección Comercial, Dirección de Acueductos, Dirección de Acueductos Rurales, Dirección de Administración y Finanzas</t>
  </si>
  <si>
    <t>Evaluaciones de transparencia por encima de 95%</t>
  </si>
  <si>
    <t>Recursos propios</t>
  </si>
  <si>
    <t>% de contratos facturados respecto a los clientes levantados</t>
  </si>
  <si>
    <t>Reportes de clientes</t>
  </si>
  <si>
    <t>Empleados normalizados</t>
  </si>
  <si>
    <t>Contratos de empleados</t>
  </si>
  <si>
    <t>No. De clientes con tarifa digitada</t>
  </si>
  <si>
    <t>Informe mensual</t>
  </si>
  <si>
    <t>No. De inactivos reintegrados</t>
  </si>
  <si>
    <t>Informes, documentos y fotos</t>
  </si>
  <si>
    <t>No. De clientes afectados</t>
  </si>
  <si>
    <t>Registros de visitas</t>
  </si>
  <si>
    <t>Reportes de clientes cobrados por estafetas</t>
  </si>
  <si>
    <r>
      <t>% de puntos de servicio actualizados en SIG (GIS) en relaci</t>
    </r>
    <r>
      <rPr>
        <sz val="12"/>
        <rFont val="Calibri"/>
        <family val="2"/>
      </rPr>
      <t>ó</t>
    </r>
    <r>
      <rPr>
        <sz val="12"/>
        <rFont val="Calibri"/>
        <family val="2"/>
        <scheme val="minor"/>
      </rPr>
      <t>n al total de propiedades</t>
    </r>
  </si>
  <si>
    <t>Informes / fotos / notificaciones</t>
  </si>
  <si>
    <t>Monto cobrado a proyectos</t>
  </si>
  <si>
    <t>% de totalizadores instalados con contrato normalizado</t>
  </si>
  <si>
    <r>
      <t>Inspecciones realizadas a clientes dom</t>
    </r>
    <r>
      <rPr>
        <sz val="12"/>
        <color theme="1"/>
        <rFont val="Calibri"/>
        <family val="2"/>
      </rPr>
      <t>é</t>
    </r>
    <r>
      <rPr>
        <sz val="12"/>
        <color theme="1"/>
        <rFont val="Calibri"/>
        <family val="2"/>
        <scheme val="minor"/>
      </rPr>
      <t>sticos con nombres comerciales</t>
    </r>
  </si>
  <si>
    <t>% de incremento de la facturacion por ajuste tarifario</t>
  </si>
  <si>
    <r>
      <t>Reportes de facturaci</t>
    </r>
    <r>
      <rPr>
        <sz val="12"/>
        <color theme="1"/>
        <rFont val="Calibri"/>
        <family val="2"/>
      </rPr>
      <t>ó</t>
    </r>
    <r>
      <rPr>
        <sz val="9.6"/>
        <color theme="1"/>
        <rFont val="Calibri"/>
        <family val="2"/>
      </rPr>
      <t>n</t>
    </r>
  </si>
  <si>
    <t>Estados de resultados elaborados y analizados</t>
  </si>
  <si>
    <r>
      <t>No. De informes de an</t>
    </r>
    <r>
      <rPr>
        <sz val="12"/>
        <rFont val="Calibri"/>
        <family val="2"/>
      </rPr>
      <t>á</t>
    </r>
    <r>
      <rPr>
        <sz val="12"/>
        <rFont val="Calibri"/>
        <family val="2"/>
        <scheme val="minor"/>
      </rPr>
      <t>lisis de estados financieros emitidos</t>
    </r>
  </si>
  <si>
    <t>% de incremento en el numero de  estafetas</t>
  </si>
  <si>
    <r>
      <t>Visitas mensuales realizadas con Oficina M</t>
    </r>
    <r>
      <rPr>
        <sz val="12"/>
        <rFont val="Calibri"/>
        <family val="2"/>
      </rPr>
      <t>ó</t>
    </r>
    <r>
      <rPr>
        <sz val="9.6"/>
        <rFont val="Calibri"/>
        <family val="2"/>
      </rPr>
      <t>vil</t>
    </r>
  </si>
  <si>
    <r>
      <t>% de reducci</t>
    </r>
    <r>
      <rPr>
        <sz val="12"/>
        <rFont val="Calibri"/>
        <family val="2"/>
      </rPr>
      <t>ó</t>
    </r>
    <r>
      <rPr>
        <sz val="9.6"/>
        <rFont val="Calibri"/>
        <family val="2"/>
      </rPr>
      <t>n de</t>
    </r>
    <r>
      <rPr>
        <sz val="12"/>
        <rFont val="Calibri"/>
        <family val="2"/>
        <scheme val="minor"/>
      </rPr>
      <t xml:space="preserve"> monto acreditado a clientes </t>
    </r>
  </si>
  <si>
    <t>% de clientes domesticos con nombres comerciales comerciales inspeccionados</t>
  </si>
  <si>
    <t>Documentos institucionales revisados y aprobados</t>
  </si>
  <si>
    <r>
      <t>% de unidades organizativas con Manuales de Organizaci</t>
    </r>
    <r>
      <rPr>
        <sz val="12"/>
        <color theme="1"/>
        <rFont val="Calibri"/>
        <family val="2"/>
      </rPr>
      <t>ón y Funciones Aprobados</t>
    </r>
  </si>
  <si>
    <t>% de responsables de Direcciones y Departamentos con certificado de firma digital</t>
  </si>
  <si>
    <t>Documentos entregados de reportes de casos</t>
  </si>
  <si>
    <r>
      <t>Actas del Comit</t>
    </r>
    <r>
      <rPr>
        <sz val="12"/>
        <color theme="1"/>
        <rFont val="Calibri"/>
        <family val="2"/>
      </rPr>
      <t>é</t>
    </r>
  </si>
  <si>
    <t>Informe trimestral</t>
  </si>
  <si>
    <t>Clientes atendidos</t>
  </si>
  <si>
    <t>Documento entregado</t>
  </si>
  <si>
    <r>
      <t>Informe de resultados de la Encuesta Nacional de Servicios P</t>
    </r>
    <r>
      <rPr>
        <sz val="12"/>
        <color theme="1"/>
        <rFont val="Calibri"/>
        <family val="2"/>
      </rPr>
      <t>ú</t>
    </r>
    <r>
      <rPr>
        <sz val="8.4"/>
        <color theme="1"/>
        <rFont val="Calibri"/>
        <family val="2"/>
      </rPr>
      <t>blicos realizados</t>
    </r>
  </si>
  <si>
    <t xml:space="preserve">"§ Poca receptividad por parte de las Instituciones a colaborar
"     </t>
  </si>
  <si>
    <r>
      <t>Normas B</t>
    </r>
    <r>
      <rPr>
        <sz val="12"/>
        <color rgb="FF000000"/>
        <rFont val="Calibri"/>
        <family val="2"/>
      </rPr>
      <t xml:space="preserve">ásicas de Control Interno implementadas </t>
    </r>
  </si>
  <si>
    <t>Planes aprobados</t>
  </si>
  <si>
    <t>39-79%</t>
  </si>
  <si>
    <t>80-99%</t>
  </si>
  <si>
    <r>
      <t>% de implementaci</t>
    </r>
    <r>
      <rPr>
        <sz val="12"/>
        <rFont val="Calibri"/>
        <family val="2"/>
      </rPr>
      <t>ón obtenido mediante autoevaluación</t>
    </r>
  </si>
  <si>
    <t>Porcentaje de cobertura de medición en PTAR's</t>
  </si>
  <si>
    <t>Porcentaje de cobertura de medición en sistemas de abastecimiento</t>
  </si>
  <si>
    <r>
      <t>Objetivo Estratégico:  Ejecutar con eficacia, eficiencia y calidad los proyectos de inversi</t>
    </r>
    <r>
      <rPr>
        <sz val="10"/>
        <color theme="1"/>
        <rFont val="Calibri"/>
        <family val="2"/>
      </rPr>
      <t>ó</t>
    </r>
    <r>
      <rPr>
        <sz val="11"/>
        <color theme="1"/>
        <rFont val="Verdana"/>
        <family val="2"/>
      </rPr>
      <t>n</t>
    </r>
  </si>
  <si>
    <t>Operación y calidad del servicio de agua potable</t>
  </si>
  <si>
    <t>Sostenbilidad financiera</t>
  </si>
  <si>
    <r>
      <t>informes de Gesti</t>
    </r>
    <r>
      <rPr>
        <sz val="12"/>
        <color theme="1"/>
        <rFont val="Calibri"/>
        <family val="2"/>
      </rPr>
      <t>ón del Gobierno Corporativo</t>
    </r>
  </si>
  <si>
    <t>Fotos de aplicaciones</t>
  </si>
  <si>
    <t>Aplicaciones móviles desarrolladas</t>
  </si>
  <si>
    <r>
      <t>Clasificación: Impacto, Eficiencia, Eficacia</t>
    </r>
    <r>
      <rPr>
        <b/>
        <sz val="10"/>
        <color theme="1"/>
        <rFont val="Verdana"/>
        <family val="2"/>
      </rPr>
      <t>,</t>
    </r>
    <r>
      <rPr>
        <sz val="10"/>
        <color theme="1"/>
        <rFont val="Verdana"/>
        <family val="2"/>
      </rPr>
      <t xml:space="preserve"> Calidad, Economía</t>
    </r>
  </si>
  <si>
    <t>Valor: 0%</t>
  </si>
  <si>
    <t>Valor: 100%</t>
  </si>
  <si>
    <r>
      <t>Objetivo Estratégico: Fortalecer la administraci</t>
    </r>
    <r>
      <rPr>
        <sz val="10"/>
        <color theme="1"/>
        <rFont val="Calibri"/>
        <family val="2"/>
      </rPr>
      <t>ó</t>
    </r>
    <r>
      <rPr>
        <sz val="10"/>
        <color theme="1"/>
        <rFont val="Verdana"/>
        <family val="2"/>
      </rPr>
      <t>n y la gestión financiera</t>
    </r>
  </si>
  <si>
    <r>
      <t>Clasificación: Impacto, Eficiencia,</t>
    </r>
    <r>
      <rPr>
        <b/>
        <sz val="10"/>
        <color theme="1"/>
        <rFont val="Verdana"/>
        <family val="2"/>
      </rPr>
      <t xml:space="preserve"> Eficacia,</t>
    </r>
    <r>
      <rPr>
        <sz val="10"/>
        <color theme="1"/>
        <rFont val="Verdana"/>
        <family val="2"/>
      </rPr>
      <t xml:space="preserve"> Calidad, Economía</t>
    </r>
  </si>
  <si>
    <t>Frecuencia de medición: trimestral</t>
  </si>
  <si>
    <t>Valor: &gt;1.5</t>
  </si>
  <si>
    <r>
      <t>Clasificación: Impacto, Eficiencia, Eficacia</t>
    </r>
    <r>
      <rPr>
        <b/>
        <sz val="10"/>
        <color theme="1"/>
        <rFont val="Verdana"/>
        <family val="2"/>
      </rPr>
      <t>,</t>
    </r>
    <r>
      <rPr>
        <sz val="10"/>
        <color theme="1"/>
        <rFont val="Verdana"/>
        <family val="2"/>
      </rPr>
      <t xml:space="preserve"> Calidad,</t>
    </r>
    <r>
      <rPr>
        <b/>
        <sz val="10"/>
        <color theme="1"/>
        <rFont val="Verdana"/>
        <family val="2"/>
      </rPr>
      <t xml:space="preserve"> Economía</t>
    </r>
  </si>
  <si>
    <t>Fuente del dato: Estados Financieros</t>
  </si>
  <si>
    <t>Valor: &lt;0.6</t>
  </si>
  <si>
    <t>Descripción del Indicador:  mide el porcentaje de activos que se encuentran financiados por los acreedores</t>
  </si>
  <si>
    <r>
      <t>Clasificación: Impacto, Eficiencia, Eficacia</t>
    </r>
    <r>
      <rPr>
        <b/>
        <sz val="10"/>
        <color theme="1"/>
        <rFont val="Verdana"/>
        <family val="2"/>
      </rPr>
      <t>,</t>
    </r>
    <r>
      <rPr>
        <sz val="10"/>
        <color theme="1"/>
        <rFont val="Verdana"/>
        <family val="2"/>
      </rPr>
      <t xml:space="preserve"> Calidad, </t>
    </r>
    <r>
      <rPr>
        <b/>
        <sz val="10"/>
        <color theme="1"/>
        <rFont val="Verdana"/>
        <family val="2"/>
      </rPr>
      <t>Economía</t>
    </r>
  </si>
  <si>
    <t>Frecuencia de medición: anual</t>
  </si>
  <si>
    <t>Fórmula de cálculo: monto del pasivo total / monto del activo total</t>
  </si>
  <si>
    <t>Valor: &gt;0</t>
  </si>
  <si>
    <t>Descripción del Indicador: Si la diferencia es positiva indica que la empresa puede financiar sus activos fijos con capitales permanentes</t>
  </si>
  <si>
    <t>Fórmula de cálculo: Monto total de capitales permanentes - Monto total de activos fijos</t>
  </si>
  <si>
    <t>Observaciones: La condición de equilibrio financiero se da cuando se cumplen los indicadores 31, 32 y 33</t>
  </si>
  <si>
    <t>Valor: 10%</t>
  </si>
  <si>
    <t>Descripción del Indicador: mide la reducción porcentual interanual de los costos con relación al 2020</t>
  </si>
  <si>
    <t>Valor: 15%</t>
  </si>
  <si>
    <t>Descripción del Indicador: mide la reducción porcentual interanual de los gastos con relación al 2020</t>
  </si>
  <si>
    <t>Fórmula de cálculo: ((gastos en el año i - gastos en el año 2020)/gastos en el año 2020)*100</t>
  </si>
  <si>
    <t>Objetivo Estratégico: Eficientizar la gestión de los procesos de apoyo de la institución, a traves de la transformación digital</t>
  </si>
  <si>
    <t>Valor:  N/D</t>
  </si>
  <si>
    <t>Valor: 85%</t>
  </si>
  <si>
    <t xml:space="preserve">Descripción del Indicador: mide la proporción de documentos vigentes y nuevos que han sido trabajados con relación al total de la documentación disponible al finalizar cada año </t>
  </si>
  <si>
    <r>
      <t xml:space="preserve">Clasificación: Impacto, </t>
    </r>
    <r>
      <rPr>
        <b/>
        <sz val="10"/>
        <color theme="1"/>
        <rFont val="Verdana"/>
        <family val="2"/>
      </rPr>
      <t>Eficiencia</t>
    </r>
    <r>
      <rPr>
        <sz val="10"/>
        <color theme="1"/>
        <rFont val="Verdana"/>
        <family val="2"/>
      </rPr>
      <t>, Eficacia</t>
    </r>
    <r>
      <rPr>
        <b/>
        <sz val="10"/>
        <color theme="1"/>
        <rFont val="Verdana"/>
        <family val="2"/>
      </rPr>
      <t>,</t>
    </r>
    <r>
      <rPr>
        <sz val="10"/>
        <color theme="1"/>
        <rFont val="Verdana"/>
        <family val="2"/>
      </rPr>
      <t xml:space="preserve"> Calidad, Economía</t>
    </r>
  </si>
  <si>
    <t>Fuente del dato: Departamento de Desarrollo Institucional</t>
  </si>
  <si>
    <t>Valor: 59%</t>
  </si>
  <si>
    <t>Valor: 90%</t>
  </si>
  <si>
    <t>Descripción del Indicador: Mide la proporción de clientes de la empresa que estan satisfechos o muy satisfechos con el suministro de agua potable</t>
  </si>
  <si>
    <r>
      <t>Clasificación: Impacto, Eficiencia, Eficacia</t>
    </r>
    <r>
      <rPr>
        <b/>
        <sz val="10"/>
        <color theme="1"/>
        <rFont val="Verdana"/>
        <family val="2"/>
      </rPr>
      <t>,</t>
    </r>
    <r>
      <rPr>
        <sz val="10"/>
        <color theme="1"/>
        <rFont val="Verdana"/>
        <family val="2"/>
      </rPr>
      <t xml:space="preserve"> </t>
    </r>
    <r>
      <rPr>
        <b/>
        <sz val="10"/>
        <color theme="1"/>
        <rFont val="Verdana"/>
        <family val="2"/>
      </rPr>
      <t>Calidad</t>
    </r>
    <r>
      <rPr>
        <sz val="10"/>
        <color theme="1"/>
        <rFont val="Verdana"/>
        <family val="2"/>
      </rPr>
      <t>, Economía</t>
    </r>
  </si>
  <si>
    <t>Fórmula de cálculo: (Total de clientes satisfechos o muy satisfechos / Total de clientes encuestados )*100</t>
  </si>
  <si>
    <t>Fuente del dato: Encuesta de Servicios Públicos requerida por el MAP</t>
  </si>
  <si>
    <t>Valor: 89%</t>
  </si>
  <si>
    <t xml:space="preserve">Descripción del Indicador: mide el nivel de uso de TIC e implementación de las politicas de gobierno electrónico impulsadas por el Gobierno en la Institución </t>
  </si>
  <si>
    <r>
      <t>Fórmula de cálculo: metodolog</t>
    </r>
    <r>
      <rPr>
        <sz val="10"/>
        <color theme="1"/>
        <rFont val="Calibri"/>
        <family val="2"/>
      </rPr>
      <t>í</t>
    </r>
    <r>
      <rPr>
        <sz val="10"/>
        <color theme="1"/>
        <rFont val="Verdana"/>
        <family val="2"/>
      </rPr>
      <t>a de la OPTIC. Ver en http://sisticge.dominicana.gob.do/</t>
    </r>
  </si>
  <si>
    <t>Valor: 2%</t>
  </si>
  <si>
    <t>Descripción del Indicador: mide la proporción de responsables de Direcciones y Departamentos con certificados de firma digital emitidos</t>
  </si>
  <si>
    <t>Fórmula de cálculo: (Total de empleados con firma digital / total de empleados que deben poseer firma digital ) *100</t>
  </si>
  <si>
    <t>Fuente del dato: OGTIC y Dirección de Recursos Humanos</t>
  </si>
  <si>
    <t>Fuente del dato: Evaluación de la OGTIC</t>
  </si>
  <si>
    <t>Descripción del Indicador: Mide el avance en la implementación del plan de desarrollo de aplicaciones móviles</t>
  </si>
  <si>
    <t>Fórmula de cálculo: (Total de aplicaciones desarrolladas / total de aplicaciones planificadas )*100</t>
  </si>
  <si>
    <t>Fuente del dato: Dirección de TIC</t>
  </si>
  <si>
    <t>Valor: N/D</t>
  </si>
  <si>
    <r>
      <t>Descripción del Indicador: mide el porcentaje de instituciones que est</t>
    </r>
    <r>
      <rPr>
        <sz val="10"/>
        <color theme="1"/>
        <rFont val="Calibri"/>
        <family val="2"/>
      </rPr>
      <t>á</t>
    </r>
    <r>
      <rPr>
        <sz val="10"/>
        <color theme="1"/>
        <rFont val="Verdana"/>
        <family val="2"/>
      </rPr>
      <t xml:space="preserve">n satisfechas o muy satisfechas con el nivel de implementación de los acuerdos insterinstitucionales con CORAASAN, con </t>
    </r>
    <r>
      <rPr>
        <sz val="10"/>
        <color theme="1"/>
        <rFont val="Calibri"/>
        <family val="2"/>
      </rPr>
      <t>é</t>
    </r>
    <r>
      <rPr>
        <sz val="10"/>
        <color theme="1"/>
        <rFont val="Verdana"/>
        <family val="2"/>
      </rPr>
      <t>nfasis en INVI, SIUBEN y PROSOLI</t>
    </r>
  </si>
  <si>
    <t>Fórmula de cálculo:  (Total de instituciones satisfechas o muy satisfechas / Total de instituciones encuestadas )*100</t>
  </si>
  <si>
    <t>Fuente del dato: Departamento de Cooperación Internacional</t>
  </si>
  <si>
    <t>Objetivo Estratégico: Implementar un modelo de Gobierno Corporativo</t>
  </si>
  <si>
    <t>Objetivo Estratégico: Abastecer de agua potable a la población con la calidad, cantidad y continuidad requeridas</t>
  </si>
  <si>
    <t>Objetivo Estratégico: Reducir el Índice de Agua No Contabilizada de 70% a 60%</t>
  </si>
  <si>
    <t>Objetivo Estratégico: Incrementar los ingresos actuales en un 20%</t>
  </si>
  <si>
    <t>Valor: 99%</t>
  </si>
  <si>
    <r>
      <t>Descripción del Indicador: es un indicador que mide el cumplimiento de la ley 200-04 sobre libre acceso a la información p</t>
    </r>
    <r>
      <rPr>
        <sz val="10"/>
        <color theme="1"/>
        <rFont val="Calibri"/>
        <family val="2"/>
      </rPr>
      <t>ú</t>
    </r>
    <r>
      <rPr>
        <sz val="10"/>
        <color theme="1"/>
        <rFont val="Verdana"/>
        <family val="2"/>
      </rPr>
      <t>blica</t>
    </r>
  </si>
  <si>
    <t>Frecuencia de medición: mensual</t>
  </si>
  <si>
    <r>
      <t>Fórmula de cálculo: metodolog</t>
    </r>
    <r>
      <rPr>
        <sz val="10"/>
        <color theme="1"/>
        <rFont val="Calibri"/>
        <family val="2"/>
      </rPr>
      <t>í</t>
    </r>
    <r>
      <rPr>
        <sz val="10"/>
        <color theme="1"/>
        <rFont val="Verdana"/>
        <family val="2"/>
      </rPr>
      <t>a de la Dirección de Etica e Integridad Gubernamental</t>
    </r>
  </si>
  <si>
    <t>Fuente del dato:  DIGEIG</t>
  </si>
  <si>
    <t>Descripción del Indicador: mide el avance en la implementación de las normas y políticas de Gobierno Corporativo</t>
  </si>
  <si>
    <t>Fórmula de cálculo: (Total de normas implementadas / total de normas de Gobierno Corporativo a implementar )*100</t>
  </si>
  <si>
    <t>Fuente del dato: Dirección General</t>
  </si>
  <si>
    <t>Valor: 80%</t>
  </si>
  <si>
    <t>Descripción del Indicador: mide el avance en el cumplimiento del plan anual de auditoria interna</t>
  </si>
  <si>
    <t>Fuente del dato: Dirección de Revisión y Análisis</t>
  </si>
  <si>
    <t>Fórmula de cálculo: (Total de auditorias internas realizadas / Total de auditorias planificadas )*100</t>
  </si>
  <si>
    <t>Valor: 96%</t>
  </si>
  <si>
    <t>Descripción del Indicador: mide el nivel de implementación de las Normas Basicas de Control Interno en la Institución</t>
  </si>
  <si>
    <t>Fórmula de cálculo: Metodología de la Contraloría General de la República</t>
  </si>
  <si>
    <t>Fuente del dato: Evaluaciones de la Contraloría General de la República</t>
  </si>
  <si>
    <t xml:space="preserve">2.5.2.3 Desarrollar nuevas infraestructuras de redes que permitan la ampliación de la cobertura de los servicios de agua potable, alcantarillado sanitario y pluvial,
tratamiento de aguas servidas y protección del subsuelo, con un enfoque de desarrollo sostenible y con prioridad en las zonas tradicionalmente excluidas. </t>
  </si>
  <si>
    <t>2.5.2 Garantizar el acceso
universal a servicios de agua potable y saneamiento, provistos con calidad y eficiencia</t>
  </si>
  <si>
    <t xml:space="preserve">2.5 Vivienda digna en entornos saludables
</t>
  </si>
  <si>
    <t xml:space="preserve"> Acceso al agua Mejora del Recurso.</t>
  </si>
  <si>
    <t>Longitud de redes instaladas (km)</t>
  </si>
  <si>
    <r>
      <t>Volumen de almacenamiento instalado (m</t>
    </r>
    <r>
      <rPr>
        <sz val="12"/>
        <color theme="1"/>
        <rFont val="Calibri"/>
        <family val="2"/>
      </rPr>
      <t>³</t>
    </r>
    <r>
      <rPr>
        <sz val="9.6"/>
        <color theme="1"/>
        <rFont val="Calibri"/>
        <family val="2"/>
      </rPr>
      <t>)</t>
    </r>
  </si>
  <si>
    <t>Plantas de tratamiento de agua potable construidas y rehabilitadas</t>
  </si>
  <si>
    <t>Estaciones de bombeo construidas.</t>
  </si>
  <si>
    <t>Registros para válvulas y micromedidores construidos funcionando</t>
  </si>
  <si>
    <t>Estaciones de bombeo rehabilitadas</t>
  </si>
  <si>
    <t>Tanques rehabilitados en funcionamiento</t>
  </si>
  <si>
    <t>Sistemas de pozos rehabilitados en funcionamiento</t>
  </si>
  <si>
    <t xml:space="preserve">Longitud de redes colectoras instaladas </t>
  </si>
  <si>
    <t xml:space="preserve"> EBAR's rehabilitadas en funcionamientos.</t>
  </si>
  <si>
    <t>No. de EBARs rehabilitadas en funcionamientos.</t>
  </si>
  <si>
    <t>Rehabilitacion de PTAR's</t>
  </si>
  <si>
    <t>Humedales construidos</t>
  </si>
  <si>
    <t>No. De plantas rehabilitadas</t>
  </si>
  <si>
    <t>No. De humedales construidos</t>
  </si>
  <si>
    <t>km de redes construidas</t>
  </si>
  <si>
    <t>km de redes renovadas</t>
  </si>
  <si>
    <t>No. de plantas construidas o rehabilitadas</t>
  </si>
  <si>
    <t xml:space="preserve"> km de redes instaladas</t>
  </si>
  <si>
    <r>
      <t xml:space="preserve"> m</t>
    </r>
    <r>
      <rPr>
        <sz val="12"/>
        <color theme="1"/>
        <rFont val="Calibri"/>
        <family val="2"/>
      </rPr>
      <t>³ de agua almacenada</t>
    </r>
  </si>
  <si>
    <t>Valor: 14,229</t>
  </si>
  <si>
    <t>Incrementada la cobertura del servicio de agua potable</t>
  </si>
  <si>
    <t>-</t>
  </si>
  <si>
    <t>Macromedidores instalados en planta de 25 MGD, Noriega I y Noriega II</t>
  </si>
  <si>
    <t>Plan de aumento de la continuidad del servicio de AP ejecutado</t>
  </si>
  <si>
    <t>Puntos de muestreo levantados y ampliados</t>
  </si>
  <si>
    <t>Monitoreo de la potabilidad en las redes de distribucion de AP en zonas urbanas y rurales implementado</t>
  </si>
  <si>
    <t>Tiempo de resolucion de averias reducido</t>
  </si>
  <si>
    <t>Planes de mantenimiento preventivo y correctivo realizado</t>
  </si>
  <si>
    <t>Proyecto de reduccion de perdidas comerciales implementado</t>
  </si>
  <si>
    <t>Proyecto de reduccion de perdidas reales o fisicas implementado</t>
  </si>
  <si>
    <t>Km</t>
  </si>
  <si>
    <t>Redes modeladas</t>
  </si>
  <si>
    <t xml:space="preserve">Volumen de agua producida </t>
  </si>
  <si>
    <t>(m³)</t>
  </si>
  <si>
    <t>m³</t>
  </si>
  <si>
    <t>%</t>
  </si>
  <si>
    <t xml:space="preserve">horas </t>
  </si>
  <si>
    <t xml:space="preserve">Cantidad de medidores instalados </t>
  </si>
  <si>
    <t>Fotos</t>
  </si>
  <si>
    <t>Reportes de simulación</t>
  </si>
  <si>
    <t>Informes de distribución</t>
  </si>
  <si>
    <t xml:space="preserve">Cantidad de puntos creados </t>
  </si>
  <si>
    <t>Informes de proyecto, reportes de facturación</t>
  </si>
  <si>
    <t>Informes de proyecto</t>
  </si>
  <si>
    <t>Estadísticas</t>
  </si>
  <si>
    <t>Estadísticas de mantenimiento</t>
  </si>
  <si>
    <t xml:space="preserve">Cantidad de monitoreos </t>
  </si>
  <si>
    <t>Informes de toma de muestras</t>
  </si>
  <si>
    <t>Lista de puntos de muestreo</t>
  </si>
  <si>
    <t>Valor: 2.01%</t>
  </si>
  <si>
    <t>Valor: 22%</t>
  </si>
  <si>
    <t>Valor:38%</t>
  </si>
  <si>
    <t xml:space="preserve">Valor: 41% </t>
  </si>
  <si>
    <t>Valor: 230%</t>
  </si>
  <si>
    <t xml:space="preserve"> Enc. Op. Territoriales </t>
  </si>
  <si>
    <t>Dirección de Ingenieria, Dirección Técnica, Dirección de Acueductos, Departamento Producción AP, Dirección ANC</t>
  </si>
  <si>
    <t xml:space="preserve">• Equipos Adquiridos
• Construccion de Registros
• Elaboracion de Niples de empalmes
</t>
  </si>
  <si>
    <t>Dirección de Acueductos, Dirección ANC.</t>
  </si>
  <si>
    <t>• Modelo calibrado del 2016 PDESAPS
• Actualizacion de redes del SIG</t>
  </si>
  <si>
    <t xml:space="preserve">Direccion Acueductos </t>
  </si>
  <si>
    <t xml:space="preserve"> Dirección de Acueductos,  Departamento Producción Agua Potable, Departamento Mantenimiento Electromecánico, Departamento de Automatización e Instrumentación. Departamento de Operación y mantenimiento agua potable zonas periféricas, Departamento de Operación agua potable</t>
  </si>
  <si>
    <t>• Rehabilitación  de todos los procesos en Plantas Noriega I, Noriega II, 25 MGD, 10 MGD, La Barranquita. 
•Implementación medición en linea Parámetros de Calidad en todas las plantas.</t>
  </si>
  <si>
    <t>Dirección General, Dirección Administrativa y Financiera, Dirección de Acueductos,  Departamento de Compras y Contrataciones, Dirección de RRHH, Direccion de Agua no Contabilizada</t>
  </si>
  <si>
    <t>• Captación de fondos presupuestados
• Cumplimiento del presupuesto asignado</t>
  </si>
  <si>
    <t>Laboratorio AP</t>
  </si>
  <si>
    <t>Dirección Acueductos Dirección Administrativa y Financiera, Dirección de Acueductos Rurales</t>
  </si>
  <si>
    <t xml:space="preserve">Disponibiliad de Recursos </t>
  </si>
  <si>
    <t>Enc.Depto mantenimiento de redes de agua potable.</t>
  </si>
  <si>
    <t xml:space="preserve"> Dirección de Acueductos/financiera/ recursos humanos/compras </t>
  </si>
  <si>
    <t xml:space="preserve">La creacion de nuevas brigadas, la aprobacion en el presupuesto y la compra de vehiculos, mantener en stock los materiales para las reparaciones, tener disponibilidad de equipos pesados. </t>
  </si>
  <si>
    <t>Dirección De Ingeniería.</t>
  </si>
  <si>
    <t xml:space="preserve">Dirección De Acueductos Rurales/ Dirección de Ingeniería / Dirección de Planificación y Desarrollo / Dirección de Administración y Finanzas / Departamento de Compras.  </t>
  </si>
  <si>
    <t>Cambio de válvulas averiadas y colocación de válvulas nuevas. Sustitución de tuberías antiguas, por nuevas de PVC.</t>
  </si>
  <si>
    <t xml:space="preserve">Dirección Comercial </t>
  </si>
  <si>
    <t>Dirección de Agua No Contabilizada, Dirección Administrativa y Financiera, Dirección de Planificación y Desarrollo, Dirección de Proyectos Especiales, Dirección de Tecnología de la Información, Dirección de Ingeniería, Departamento de Compras</t>
  </si>
  <si>
    <t>• Asignación del presupuesto sometido
• Adquisición de micromedidores
• Adquisición de kits de medición para realizar de los perfiles de consumos
• Instalación de un banco de prueba y recuperación de micromedidores
• Disposición de una base cartográfica precisa
• Adquisición de tabletas para la actualización del catastro de usuarios</t>
  </si>
  <si>
    <t xml:space="preserve">Dirección de Acueductos </t>
  </si>
  <si>
    <t>Dirección de Agua No Contabilizada, Dirección Técnica, Dirección Administrativa y Financiera, Dirección de Planificación y Desarrollo, Dirección de Proyectos Especiales, Dirección de Tecnología de la Información, Dirección de Ingeniería, Departamento de Compras.</t>
  </si>
  <si>
    <t>• Asignación del presupuesto sometido
• Rehabilitación de la red de medición existente
• Adquisición de software de modelación hidráulica
• Rehabilitación y colocación de nuevas redes de distribución
• Conformación de macrosectores 
• Adquisición de macromedidores
• Adquisición de válvulas reductoras de presión
• Adquisición de válvulas de paso
• Adquisición de datalogger para registrar los caudales, presiones y niveles
• Adquisición de equipos detectores de fugas y georadar
• Disposición de una base cartográfica precisa
• Adquisición de tabletas para la actualización del catastro de redes
• Construcción de obras para colocación de equipos</t>
  </si>
  <si>
    <r>
      <rPr>
        <b/>
        <sz val="10"/>
        <color theme="1"/>
        <rFont val="Verdana"/>
        <family val="2"/>
      </rPr>
      <t>Unidad de Medida:</t>
    </r>
    <r>
      <rPr>
        <sz val="10"/>
        <color theme="1"/>
        <rFont val="Verdana"/>
        <family val="2"/>
      </rPr>
      <t xml:space="preserve"> metros cubicos por cada 100 hbs</t>
    </r>
  </si>
  <si>
    <r>
      <rPr>
        <b/>
        <sz val="10"/>
        <color theme="1"/>
        <rFont val="Verdana"/>
        <family val="2"/>
      </rPr>
      <t>Fórmula de cálculo:</t>
    </r>
    <r>
      <rPr>
        <sz val="10"/>
        <color theme="1"/>
        <rFont val="Verdana"/>
        <family val="2"/>
      </rPr>
      <t xml:space="preserve"> (Volumen anual de produccion de agua en m3 / Poblacion servida )*100</t>
    </r>
  </si>
  <si>
    <r>
      <rPr>
        <b/>
        <sz val="10"/>
        <color theme="1"/>
        <rFont val="Verdana"/>
        <family val="2"/>
      </rPr>
      <t xml:space="preserve">Fórmula de cálculo: </t>
    </r>
    <r>
      <rPr>
        <sz val="10"/>
        <color theme="1"/>
        <rFont val="Verdana"/>
        <family val="2"/>
      </rPr>
      <t>((Longitud de redes en el año i - Longitud de redes en el año 2020) / Longitud de redes en el año 2020)*100</t>
    </r>
  </si>
  <si>
    <r>
      <rPr>
        <b/>
        <sz val="10"/>
        <color theme="1"/>
        <rFont val="Verdana"/>
        <family val="2"/>
      </rPr>
      <t>Fórmula de cálculo:</t>
    </r>
    <r>
      <rPr>
        <sz val="10"/>
        <color theme="1"/>
        <rFont val="Verdana"/>
        <family val="2"/>
      </rPr>
      <t xml:space="preserve"> (Total de agua captada para tratamiento / Total de agua residual generada) * 100</t>
    </r>
  </si>
  <si>
    <r>
      <rPr>
        <b/>
        <sz val="10"/>
        <color theme="1"/>
        <rFont val="Verdana"/>
        <family val="2"/>
      </rPr>
      <t>Descripción del Indicador:</t>
    </r>
    <r>
      <rPr>
        <sz val="10"/>
        <color theme="1"/>
        <rFont val="Verdana"/>
        <family val="2"/>
      </rPr>
      <t xml:space="preserve"> describe el volumen de agua residual tratada en comparación con el volumen de agua residual captada en las plantas de tratamiento.</t>
    </r>
  </si>
  <si>
    <t>Valor: 25%</t>
  </si>
  <si>
    <t>Valor: 44%</t>
  </si>
  <si>
    <r>
      <rPr>
        <b/>
        <sz val="10"/>
        <color theme="1"/>
        <rFont val="Verdana"/>
        <family val="2"/>
      </rPr>
      <t xml:space="preserve">Fórmula de cálculo: </t>
    </r>
    <r>
      <rPr>
        <sz val="10"/>
        <color theme="1"/>
        <rFont val="Verdana"/>
        <family val="2"/>
      </rPr>
      <t xml:space="preserve"> ((Total de redes modeladas en el año i -  Total de redes modelada en el año i-1) / Total de redes modelada en el año i-1)*100</t>
    </r>
  </si>
  <si>
    <r>
      <rPr>
        <b/>
        <sz val="10"/>
        <color theme="1"/>
        <rFont val="Verdana"/>
        <family val="2"/>
      </rPr>
      <t xml:space="preserve">Descripción del Indicador: </t>
    </r>
    <r>
      <rPr>
        <sz val="10"/>
        <color theme="1"/>
        <rFont val="Verdana"/>
        <family val="2"/>
      </rPr>
      <t>describe el porcentaje de sectores que reciben agua 3 días o menos a la semana</t>
    </r>
  </si>
  <si>
    <t>Valor: 30%</t>
  </si>
  <si>
    <r>
      <rPr>
        <b/>
        <sz val="9"/>
        <color theme="1"/>
        <rFont val="Verdana"/>
        <family val="2"/>
      </rPr>
      <t xml:space="preserve">Fórmula de cálculo: </t>
    </r>
    <r>
      <rPr>
        <sz val="9"/>
        <color theme="1"/>
        <rFont val="Verdana"/>
        <family val="2"/>
      </rPr>
      <t xml:space="preserve">· sectores con suministro 3 días o menos /total de sectores abastecidos </t>
    </r>
    <r>
      <rPr>
        <b/>
        <sz val="9"/>
        <color theme="1"/>
        <rFont val="Verdana"/>
        <family val="2"/>
      </rPr>
      <t>*100</t>
    </r>
  </si>
  <si>
    <t xml:space="preserve"> </t>
  </si>
  <si>
    <r>
      <rPr>
        <b/>
        <sz val="10"/>
        <color theme="1"/>
        <rFont val="Verdana"/>
        <family val="2"/>
      </rPr>
      <t>Fórmula de cálculo:</t>
    </r>
    <r>
      <rPr>
        <sz val="10"/>
        <color theme="1"/>
        <rFont val="Verdana"/>
        <family val="2"/>
      </rPr>
      <t xml:space="preserve"> Se calcula para cada sector (total de horas con servicio /3) </t>
    </r>
  </si>
  <si>
    <r>
      <rPr>
        <b/>
        <sz val="10"/>
        <color theme="1"/>
        <rFont val="Verdana"/>
        <family val="2"/>
      </rPr>
      <t>Descripción del Indicador:</t>
    </r>
    <r>
      <rPr>
        <sz val="10"/>
        <color theme="1"/>
        <rFont val="Verdana"/>
        <family val="2"/>
      </rPr>
      <t xml:space="preserve"> describe el porcentaje de puntos de toma de muestra de agua potable monitoreados en comparacion con el total de puntos disponibles para evaluar</t>
    </r>
  </si>
  <si>
    <r>
      <rPr>
        <b/>
        <sz val="10"/>
        <color theme="1"/>
        <rFont val="Verdana"/>
        <family val="2"/>
      </rPr>
      <t>Descripción del Indicador:</t>
    </r>
    <r>
      <rPr>
        <sz val="10"/>
        <color theme="1"/>
        <rFont val="Verdana"/>
        <family val="2"/>
      </rPr>
      <t xml:space="preserve"> describe el porcentaje de tubos positivos a coliformes con relación al total de tubos evaluados en la zona rural. </t>
    </r>
  </si>
  <si>
    <r>
      <rPr>
        <b/>
        <sz val="10"/>
        <color theme="1"/>
        <rFont val="Verdana"/>
        <family val="2"/>
      </rPr>
      <t>Unidad de Medida:</t>
    </r>
    <r>
      <rPr>
        <sz val="10"/>
        <color theme="1"/>
        <rFont val="Verdana"/>
        <family val="2"/>
      </rPr>
      <t xml:space="preserve"> horas/día</t>
    </r>
  </si>
  <si>
    <r>
      <rPr>
        <b/>
        <sz val="10"/>
        <color theme="1"/>
        <rFont val="Verdana"/>
        <family val="2"/>
      </rPr>
      <t>Fórmula de cálculo:</t>
    </r>
    <r>
      <rPr>
        <sz val="10"/>
        <color theme="1"/>
        <rFont val="Verdana"/>
        <family val="2"/>
      </rPr>
      <t xml:space="preserve"> Roturas en las acometidas instaladas en el período / Cantidad de acometidas Instaladas </t>
    </r>
  </si>
  <si>
    <r>
      <rPr>
        <b/>
        <sz val="10"/>
        <color theme="1"/>
        <rFont val="Verdana"/>
        <family val="2"/>
      </rPr>
      <t>Descripción del Indicador:</t>
    </r>
    <r>
      <rPr>
        <sz val="10"/>
        <color theme="1"/>
        <rFont val="Verdana"/>
        <family val="2"/>
      </rPr>
      <t xml:space="preserve"> describe el volumen de agua que se pierde por falta de facturacion y por ende, cobranza. </t>
    </r>
  </si>
  <si>
    <r>
      <rPr>
        <b/>
        <sz val="10"/>
        <color theme="1"/>
        <rFont val="Verdana"/>
        <family val="2"/>
      </rPr>
      <t>Descripción del Indicador:</t>
    </r>
    <r>
      <rPr>
        <sz val="10"/>
        <color theme="1"/>
        <rFont val="Verdana"/>
        <family val="2"/>
      </rPr>
      <t xml:space="preserve"> describe el volumen de agua que se pierde por fugas en la redes en comparación con el volumen de agua producida. </t>
    </r>
  </si>
  <si>
    <r>
      <rPr>
        <b/>
        <sz val="10"/>
        <color theme="1"/>
        <rFont val="Verdana"/>
        <family val="2"/>
      </rPr>
      <t>Descripción del Indicador:</t>
    </r>
    <r>
      <rPr>
        <sz val="10"/>
        <color theme="1"/>
        <rFont val="Verdana"/>
        <family val="2"/>
      </rPr>
      <t xml:space="preserve"> describe el monto de ingresos recaudados en comparación con lo facturado. </t>
    </r>
  </si>
  <si>
    <r>
      <rPr>
        <b/>
        <sz val="10"/>
        <color theme="1"/>
        <rFont val="Verdana"/>
        <family val="2"/>
      </rPr>
      <t>Fórmula de cálculo:</t>
    </r>
    <r>
      <rPr>
        <sz val="10"/>
        <color theme="1"/>
        <rFont val="Verdana"/>
        <family val="2"/>
      </rPr>
      <t xml:space="preserve"> (Monto Cobrado / Monto Facturado) *100</t>
    </r>
  </si>
  <si>
    <r>
      <rPr>
        <b/>
        <sz val="10"/>
        <color theme="1"/>
        <rFont val="Verdana"/>
        <family val="2"/>
      </rPr>
      <t xml:space="preserve">Descripción del Indicador: </t>
    </r>
    <r>
      <rPr>
        <sz val="10"/>
        <color theme="1"/>
        <rFont val="Verdana"/>
        <family val="2"/>
      </rPr>
      <t>mide la capacidad de un activo de convertirse en dinero en el corto plazo sin necesidad de reducir el precio.</t>
    </r>
  </si>
  <si>
    <r>
      <rPr>
        <b/>
        <sz val="10"/>
        <color theme="1"/>
        <rFont val="Verdana"/>
        <family val="2"/>
      </rPr>
      <t>Fórmula de cálculo:</t>
    </r>
    <r>
      <rPr>
        <sz val="10"/>
        <color theme="1"/>
        <rFont val="Verdana"/>
        <family val="2"/>
      </rPr>
      <t xml:space="preserve"> monto total de activo circulante/monto total de pasivo circulante</t>
    </r>
  </si>
  <si>
    <r>
      <rPr>
        <b/>
        <sz val="10"/>
        <color theme="1"/>
        <rFont val="Verdana"/>
        <family val="2"/>
      </rPr>
      <t>Fórmula de cálculo:</t>
    </r>
    <r>
      <rPr>
        <sz val="10"/>
        <color theme="1"/>
        <rFont val="Verdana"/>
        <family val="2"/>
      </rPr>
      <t xml:space="preserve"> ((costos en el año i - costos en el año 2020)/costos en el año 2020)*100</t>
    </r>
  </si>
  <si>
    <t xml:space="preserve">ND </t>
  </si>
  <si>
    <t xml:space="preserve">Porcentaje Agua residual captada en la provincia de Santiago </t>
  </si>
  <si>
    <t xml:space="preserve">Tasa de variacion de la rehabilitación de sistemas de abastecimiento de la provincia de Santiago </t>
  </si>
  <si>
    <t xml:space="preserve">Tasa de variacion de la longitud del acueducto de a provincia de Santiago </t>
  </si>
  <si>
    <r>
      <rPr>
        <b/>
        <sz val="12"/>
        <color theme="1"/>
        <rFont val="Calibri"/>
        <family val="2"/>
        <scheme val="minor"/>
      </rPr>
      <t>Volumen</t>
    </r>
    <r>
      <rPr>
        <sz val="12"/>
        <color theme="1"/>
        <rFont val="Calibri"/>
        <family val="2"/>
        <scheme val="minor"/>
      </rPr>
      <t xml:space="preserve"> </t>
    </r>
    <r>
      <rPr>
        <b/>
        <sz val="12"/>
        <color theme="1"/>
        <rFont val="Calibri"/>
        <family val="2"/>
        <scheme val="minor"/>
      </rPr>
      <t>de</t>
    </r>
    <r>
      <rPr>
        <sz val="12"/>
        <color theme="1"/>
        <rFont val="Calibri"/>
        <family val="2"/>
        <scheme val="minor"/>
      </rPr>
      <t xml:space="preserve"> Agua producida (M3) por cada 100 habitantes en la provincia de Santiago</t>
    </r>
  </si>
  <si>
    <t>Porcentaje de agua residual tratada con respecto a la captada en la provincia de Santiago</t>
  </si>
  <si>
    <t>Porcentaje de agua residual tratada con respecto a la generada en la provincia de Santiago</t>
  </si>
  <si>
    <t>Porcentaje de de hogares que recibe el servicio de agua potable 3 días o menos en la provincia de Santiago.</t>
  </si>
  <si>
    <t xml:space="preserve">Promedio de horas por día que los hogares reciben el servicio de agua potable, de los que reciben el servicio 3 días o menos en la provincia de Santiago. </t>
  </si>
  <si>
    <t>Porcentaje de puntos de muestreo creados y monitoreados en la provincia de Santiago.</t>
  </si>
  <si>
    <t>Índice de Potabilidad Zona Rural en la provincia de Santiago.</t>
  </si>
  <si>
    <t>Índice de Potabilidad en Zona Urbana en la provincia de Santiago.</t>
  </si>
  <si>
    <t>Porcentaje de municipios con un índice de potabilidad por encima del 95% en la provincia de Santiago.</t>
  </si>
  <si>
    <t>Índice Anual de Roturas en la provincia de Santiago.</t>
  </si>
  <si>
    <t>Numero promedio anual de Roturas en Acometidas en la provincia de Santiago.</t>
  </si>
  <si>
    <r>
      <t xml:space="preserve"> </t>
    </r>
    <r>
      <rPr>
        <b/>
        <sz val="12"/>
        <color theme="1"/>
        <rFont val="Calibri"/>
        <family val="2"/>
        <scheme val="minor"/>
      </rPr>
      <t>Porcentaje de</t>
    </r>
    <r>
      <rPr>
        <sz val="12"/>
        <color theme="1"/>
        <rFont val="Calibri"/>
        <family val="2"/>
        <scheme val="minor"/>
      </rPr>
      <t xml:space="preserve"> Pérdidas Comerciales en la provincia de Santiago.</t>
    </r>
  </si>
  <si>
    <r>
      <rPr>
        <b/>
        <sz val="12"/>
        <color theme="1"/>
        <rFont val="Calibri"/>
        <family val="2"/>
        <scheme val="minor"/>
      </rPr>
      <t>Porcentaje de</t>
    </r>
    <r>
      <rPr>
        <sz val="12"/>
        <color theme="1"/>
        <rFont val="Calibri"/>
        <family val="2"/>
        <scheme val="minor"/>
      </rPr>
      <t xml:space="preserve"> Pérdidas Físicas en la provincia de Santiago.</t>
    </r>
  </si>
  <si>
    <t>Nivel de Actualizacion del Catastro de Usuarios en la provincia de Santiago.</t>
  </si>
  <si>
    <t>Indice de Liquidez de CORAASAN en la provincia de Santiago</t>
  </si>
  <si>
    <t xml:space="preserve">Indice de Endeudamiento de CORAASAN en la provincia de Santiago </t>
  </si>
  <si>
    <t>Diferencia entre Capitales Permantenes y Activos Fijos de CORAASAN en la provincia de Santiago</t>
  </si>
  <si>
    <r>
      <t>Porcentaje de Reducción de los Costos con relaci</t>
    </r>
    <r>
      <rPr>
        <sz val="12"/>
        <color theme="1"/>
        <rFont val="Calibri"/>
        <family val="2"/>
      </rPr>
      <t>ón al Estado de Resultados del 2020 de CORAASAN en la provincia de Santiago</t>
    </r>
  </si>
  <si>
    <t>Porcentaje de Reducción de los gastos generales de la Institución con relación al Estado de Resultados del 2020 de CORAASAN en la provincia de Santiago</t>
  </si>
  <si>
    <t>Porcentaje de Documentos Actualizados y Creados en CORAASAN en la provincia de Santiago</t>
  </si>
  <si>
    <t>Nivel de Satisfacción de los Cientes en la provincia de Santiago</t>
  </si>
  <si>
    <t>Indice iTICge de CORAASAN en la provincia de Santiago</t>
  </si>
  <si>
    <t>Nivel de implementación de la firma digital de CORAASAN en la provincia de Santiago</t>
  </si>
  <si>
    <t>Nivel de implementación de la tecnología móvil de CORAASAN en la provincia de Santiago</t>
  </si>
  <si>
    <t>Porcentaje de satisfacción de las Instituciones con la implementación de los acuerdos suscritos en la provincia de Santiago</t>
  </si>
  <si>
    <r>
      <t>Nivel de Implementaci</t>
    </r>
    <r>
      <rPr>
        <sz val="12"/>
        <color rgb="FF000000"/>
        <rFont val="Calibri"/>
        <family val="2"/>
      </rPr>
      <t>ó</t>
    </r>
    <r>
      <rPr>
        <sz val="12"/>
        <color rgb="FF000000"/>
        <rFont val="Calibri"/>
        <family val="2"/>
        <scheme val="minor"/>
      </rPr>
      <t xml:space="preserve">n del código de gobierno corporativo en CORAASAN en la provincia de Santiago. </t>
    </r>
  </si>
  <si>
    <t>Volumen de Agua producida (M3) por cada 100 habitantes en la provincia de Santiago</t>
  </si>
  <si>
    <t>Tasa de variación interanual en la modelación hidráulica de las redes en la provincia de Santiago</t>
  </si>
  <si>
    <t>Tasa de variación interanual en la modelación hidráulica de las redes en la provincia de Santiago.</t>
  </si>
  <si>
    <t>Porcentaje de Pérdidas Comerciales en la provincia de Santiago.</t>
  </si>
  <si>
    <t>Porcentaje de Pérdidas Físicas en la provincia de Santiago.</t>
  </si>
  <si>
    <t>Indice de Recaudación de CORAASAN en la provincia de Santiago.</t>
  </si>
  <si>
    <t>Porcentaje de Reducción de los Costos con relación al Estado de Resultados del 2020 de CORAASAN en la provincia de Santiago</t>
  </si>
  <si>
    <t>Porcentaje de Reducción de los gastos generales de la Institución con relación al Estado de Resultados del 2020 de CORAASAN en la provincia de Santiago.</t>
  </si>
  <si>
    <t xml:space="preserve">Indice de cumplimiento Ley 200-04 de CORAASAN en la provincia de Santiago. </t>
  </si>
  <si>
    <t xml:space="preserve">Nivel de Implementación del código de gobierno corporativo en CORAASAN en la provincia de Santiago. </t>
  </si>
  <si>
    <t xml:space="preserve">Porcentaje de cumplimiento de planes de auditoría interna de CORAASAN en la provincia de Santiago. </t>
  </si>
  <si>
    <t xml:space="preserve">Indice NOBACI de CORAASAN en la provincia de Santiago. </t>
  </si>
  <si>
    <r>
      <rPr>
        <b/>
        <sz val="10"/>
        <color theme="1"/>
        <rFont val="Verdana"/>
        <family val="2"/>
      </rPr>
      <t>Nombre del indicador:</t>
    </r>
    <r>
      <rPr>
        <sz val="10"/>
        <color theme="1"/>
        <rFont val="Verdana"/>
        <family val="2"/>
      </rPr>
      <t xml:space="preserve"> Volumen de Agua producida (M3) por cada 100 habitantes en la provincia de Santiago</t>
    </r>
  </si>
  <si>
    <t xml:space="preserve">Descripción del Indicador: describe el volumen total de agua potabilizada o producida por las plantas de CORAASAN, por cada 100 habitantes de la provincia de Santiago. </t>
  </si>
  <si>
    <t xml:space="preserve">Observaciones: La tendencia de este indicador no es estándar debido a que es una relación entre producción y población y el crecimiento poblacional no es exactamente igual al crecimiento en la producción. </t>
  </si>
  <si>
    <r>
      <rPr>
        <b/>
        <sz val="10"/>
        <color theme="1"/>
        <rFont val="Verdana"/>
        <family val="2"/>
      </rPr>
      <t xml:space="preserve">Nombre del indicador: </t>
    </r>
    <r>
      <rPr>
        <sz val="10"/>
        <color theme="1"/>
        <rFont val="Verdana"/>
        <family val="2"/>
      </rPr>
      <t xml:space="preserve">Tasa de variacion de la longitud del acueducto de a provincia de Santiago </t>
    </r>
  </si>
  <si>
    <t xml:space="preserve">Unidad de Medida: Porcentaje </t>
  </si>
  <si>
    <r>
      <rPr>
        <b/>
        <sz val="10"/>
        <color theme="1"/>
        <rFont val="Verdana"/>
        <family val="2"/>
      </rPr>
      <t>Descripción del Indicador:</t>
    </r>
    <r>
      <rPr>
        <sz val="10"/>
        <color theme="1"/>
        <rFont val="Verdana"/>
        <family val="2"/>
      </rPr>
      <t xml:space="preserve"> describe la tasa de variación de la longitud del acueducto de redes de agua potable instaladas</t>
    </r>
  </si>
  <si>
    <t>Observaciones: La medición de este indicador se hace comparando con el año base 2020.</t>
  </si>
  <si>
    <r>
      <rPr>
        <b/>
        <sz val="9"/>
        <color theme="1"/>
        <rFont val="Verdana"/>
        <family val="2"/>
      </rPr>
      <t xml:space="preserve">Nombre del indicador:  </t>
    </r>
    <r>
      <rPr>
        <sz val="9"/>
        <color theme="1"/>
        <rFont val="Verdana"/>
        <family val="2"/>
      </rPr>
      <t xml:space="preserve">Tasa de variacion de la rehabilitación de sistemas de abastecimiento de la provincia de Santiago </t>
    </r>
  </si>
  <si>
    <r>
      <rPr>
        <b/>
        <sz val="10"/>
        <color theme="1"/>
        <rFont val="Verdana"/>
        <family val="2"/>
      </rPr>
      <t>Descripción del Indicador:</t>
    </r>
    <r>
      <rPr>
        <sz val="10"/>
        <color theme="1"/>
        <rFont val="Verdana"/>
        <family val="2"/>
      </rPr>
      <t xml:space="preserve"> describe la tasa de variación en la rehabilitación de sistemas de abastecimiento de agua potable. </t>
    </r>
  </si>
  <si>
    <r>
      <rPr>
        <b/>
        <sz val="9"/>
        <color theme="1"/>
        <rFont val="Verdana"/>
        <family val="2"/>
      </rPr>
      <t>Fórmula de cálculo:</t>
    </r>
    <r>
      <rPr>
        <sz val="9"/>
        <color theme="1"/>
        <rFont val="Verdana"/>
        <family val="2"/>
      </rPr>
      <t xml:space="preserve">  ((</t>
    </r>
    <r>
      <rPr>
        <b/>
        <sz val="9"/>
        <color theme="1"/>
        <rFont val="Verdana"/>
        <family val="2"/>
      </rPr>
      <t>Total</t>
    </r>
    <r>
      <rPr>
        <sz val="9"/>
        <color theme="1"/>
        <rFont val="Verdana"/>
        <family val="2"/>
      </rPr>
      <t xml:space="preserve"> de sistemas rehabilitados en el año i - </t>
    </r>
    <r>
      <rPr>
        <b/>
        <sz val="9"/>
        <color theme="1"/>
        <rFont val="Verdana"/>
        <family val="2"/>
      </rPr>
      <t>Total</t>
    </r>
    <r>
      <rPr>
        <sz val="9"/>
        <color theme="1"/>
        <rFont val="Verdana"/>
        <family val="2"/>
      </rPr>
      <t xml:space="preserve"> de sistemas rehabilitados en el año i-1) / </t>
    </r>
    <r>
      <rPr>
        <b/>
        <sz val="9"/>
        <color theme="1"/>
        <rFont val="Verdana"/>
        <family val="2"/>
      </rPr>
      <t>Total</t>
    </r>
    <r>
      <rPr>
        <sz val="9"/>
        <color theme="1"/>
        <rFont val="Verdana"/>
        <family val="2"/>
      </rPr>
      <t xml:space="preserve"> de sistemas rehabilitados en el año i-1)*100</t>
    </r>
  </si>
  <si>
    <t xml:space="preserve">Observaciones: La medición de este indicador se hace comparando con el año anterior. </t>
  </si>
  <si>
    <r>
      <rPr>
        <b/>
        <sz val="10"/>
        <color theme="1"/>
        <rFont val="Verdana"/>
        <family val="2"/>
      </rPr>
      <t xml:space="preserve">Nombre del indicador: </t>
    </r>
    <r>
      <rPr>
        <sz val="10"/>
        <color theme="1"/>
        <rFont val="Verdana"/>
        <family val="2"/>
      </rPr>
      <t xml:space="preserve">Porcentaje Agua residual captada en la provincia de Santiago </t>
    </r>
  </si>
  <si>
    <r>
      <rPr>
        <b/>
        <sz val="10"/>
        <color theme="1"/>
        <rFont val="Verdana"/>
        <family val="2"/>
      </rPr>
      <t xml:space="preserve">Descripción del Indicador: </t>
    </r>
    <r>
      <rPr>
        <sz val="10"/>
        <color theme="1"/>
        <rFont val="Verdana"/>
        <family val="2"/>
      </rPr>
      <t xml:space="preserve"> mide la proporción de agua residual captada en comparación con la generada en la provincia de Santiago. </t>
    </r>
  </si>
  <si>
    <t>Unidad de Medida: Porcentaje</t>
  </si>
  <si>
    <r>
      <rPr>
        <b/>
        <sz val="10"/>
        <rFont val="Verdana"/>
        <family val="2"/>
      </rPr>
      <t>Nombre del indicador:</t>
    </r>
    <r>
      <rPr>
        <sz val="10"/>
        <color theme="1"/>
        <rFont val="Verdana"/>
        <family val="2"/>
      </rPr>
      <t xml:space="preserve"> Porcentaje de agua residual tratada con respecto a la captada en la provincia de Santiago</t>
    </r>
  </si>
  <si>
    <r>
      <rPr>
        <b/>
        <sz val="10"/>
        <color theme="1"/>
        <rFont val="Verdana"/>
        <family val="2"/>
      </rPr>
      <t xml:space="preserve">Fórmula de cálculo: </t>
    </r>
    <r>
      <rPr>
        <sz val="10"/>
        <color theme="1"/>
        <rFont val="Verdana"/>
        <family val="2"/>
      </rPr>
      <t xml:space="preserve">(Volumen de agua tratada / Volumen de agua captada) </t>
    </r>
    <r>
      <rPr>
        <b/>
        <sz val="10"/>
        <color theme="1"/>
        <rFont val="Verdana"/>
        <family val="2"/>
      </rPr>
      <t>* 100</t>
    </r>
  </si>
  <si>
    <r>
      <rPr>
        <b/>
        <sz val="10"/>
        <color theme="1"/>
        <rFont val="Verdana"/>
        <family val="2"/>
      </rPr>
      <t>Nombre del indicador:</t>
    </r>
    <r>
      <rPr>
        <sz val="10"/>
        <color theme="1"/>
        <rFont val="Verdana"/>
        <family val="2"/>
      </rPr>
      <t xml:space="preserve"> Porcentaje de agua residual tratada con respecto a la generada en la provincia de Santiago</t>
    </r>
  </si>
  <si>
    <r>
      <rPr>
        <b/>
        <sz val="10"/>
        <color theme="1"/>
        <rFont val="Verdana"/>
        <family val="2"/>
      </rPr>
      <t>Descripción del Indicador:</t>
    </r>
    <r>
      <rPr>
        <sz val="10"/>
        <color theme="1"/>
        <rFont val="Verdana"/>
        <family val="2"/>
      </rPr>
      <t xml:space="preserve"> describe el volumen de agua residual tratada en comparación con el volumen de agua residual generada en la provincia de Santiago.</t>
    </r>
  </si>
  <si>
    <r>
      <t>Fórmula de cálculo: (Volumen de agua tratada / Volumen de agua generada)</t>
    </r>
    <r>
      <rPr>
        <b/>
        <sz val="10"/>
        <color theme="1"/>
        <rFont val="Verdana"/>
        <family val="2"/>
      </rPr>
      <t xml:space="preserve"> * 100</t>
    </r>
  </si>
  <si>
    <t>Porcentaje de cobertura de medición en las plantas y sistemas de abastecimiento en la provincia de Santiago</t>
  </si>
  <si>
    <t>Porcentaje de cobertura de medición en las redes en la provincia de Santiago</t>
  </si>
  <si>
    <r>
      <rPr>
        <b/>
        <sz val="9"/>
        <color theme="1"/>
        <rFont val="Verdana"/>
        <family val="2"/>
      </rPr>
      <t>Nombre del indicador:</t>
    </r>
    <r>
      <rPr>
        <sz val="9"/>
        <color theme="1"/>
        <rFont val="Verdana"/>
        <family val="2"/>
      </rPr>
      <t xml:space="preserve"> 
Porcentaje de cobertura de medición en las plantas y sistemas de abastecimiento en la provincia de Santiago</t>
    </r>
  </si>
  <si>
    <r>
      <rPr>
        <b/>
        <sz val="10"/>
        <color theme="1"/>
        <rFont val="Verdana"/>
        <family val="2"/>
      </rPr>
      <t xml:space="preserve">Descripción del Indicador: </t>
    </r>
    <r>
      <rPr>
        <sz val="10"/>
        <color theme="1"/>
        <rFont val="Verdana"/>
        <family val="2"/>
      </rPr>
      <t>describe el porcentaje de las plantas de agua potable y sistema de abastecimiento cuyo caudal logra ser medido a través de equipos de medición.</t>
    </r>
  </si>
  <si>
    <t>Fórmula de cálculo:  (Total de plantas de AP y sistemas de abastecimiento medidos  / Total de plantas de AP y sistemas de abastecimiento) * 100</t>
  </si>
  <si>
    <r>
      <rPr>
        <b/>
        <sz val="9"/>
        <color theme="1"/>
        <rFont val="Verdana"/>
        <family val="2"/>
      </rPr>
      <t>Nombre del indicador:</t>
    </r>
    <r>
      <rPr>
        <sz val="9"/>
        <color theme="1"/>
        <rFont val="Verdana"/>
        <family val="2"/>
      </rPr>
      <t xml:space="preserve">  
Porcentaje de cobertura de medición en las redes en la provincia de Santiago</t>
    </r>
  </si>
  <si>
    <r>
      <rPr>
        <b/>
        <sz val="10"/>
        <color theme="1"/>
        <rFont val="Verdana"/>
        <family val="2"/>
      </rPr>
      <t>Fórmula de cálculo:</t>
    </r>
    <r>
      <rPr>
        <sz val="10"/>
        <color theme="1"/>
        <rFont val="Verdana"/>
        <family val="2"/>
      </rPr>
      <t xml:space="preserve"> (Total de redes troncales medidas / Total de redes troncales) </t>
    </r>
    <r>
      <rPr>
        <b/>
        <sz val="10"/>
        <color theme="1"/>
        <rFont val="Verdana"/>
        <family val="2"/>
      </rPr>
      <t>* 100</t>
    </r>
  </si>
  <si>
    <r>
      <rPr>
        <b/>
        <sz val="10"/>
        <rFont val="Verdana"/>
        <family val="2"/>
      </rPr>
      <t>Descripción del Indicador:</t>
    </r>
    <r>
      <rPr>
        <sz val="10"/>
        <rFont val="Verdana"/>
        <family val="2"/>
      </rPr>
      <t xml:space="preserve"> describe el porcentaje de las redes troncales de agua potable cuyo caudal logra ser medido a través de equipos de medición.</t>
    </r>
  </si>
  <si>
    <r>
      <rPr>
        <b/>
        <sz val="10"/>
        <color theme="1"/>
        <rFont val="Verdana"/>
        <family val="2"/>
      </rPr>
      <t>Nombre del indicador:</t>
    </r>
    <r>
      <rPr>
        <sz val="10"/>
        <color theme="1"/>
        <rFont val="Verdana"/>
        <family val="2"/>
      </rPr>
      <t xml:space="preserve">  Tasa de variación interanual en la modelación hidráulica de las redes en la provincia de Santiago</t>
    </r>
  </si>
  <si>
    <r>
      <rPr>
        <b/>
        <sz val="10"/>
        <color theme="1"/>
        <rFont val="Verdana"/>
        <family val="2"/>
      </rPr>
      <t xml:space="preserve">Descripción del Indicador: </t>
    </r>
    <r>
      <rPr>
        <sz val="10"/>
        <color theme="1"/>
        <rFont val="Verdana"/>
        <family val="2"/>
      </rPr>
      <t>describe la tasa de variación en la cantidad de kms. de redes que han sido cerradas hidraulicamente bajo el esquema de macrosectores a través de simuladores</t>
    </r>
  </si>
  <si>
    <t>Observaciones: El porcentaje del indicador se mantener en el mismo nivel todos los años debido a que solo se estarán trabajando en el año 2022, basado en el año 2020.</t>
  </si>
  <si>
    <r>
      <rPr>
        <b/>
        <sz val="10"/>
        <color theme="1"/>
        <rFont val="Verdana"/>
        <family val="2"/>
      </rPr>
      <t xml:space="preserve">Nombre del indicador: </t>
    </r>
    <r>
      <rPr>
        <sz val="10"/>
        <color theme="1"/>
        <rFont val="Verdana"/>
        <family val="2"/>
      </rPr>
      <t xml:space="preserve"> Porcentaje de de hogares que recibe el servicio de agua potable 3 días o menos en la provincia de Santiago.</t>
    </r>
  </si>
  <si>
    <r>
      <rPr>
        <b/>
        <sz val="10"/>
        <color theme="1"/>
        <rFont val="Verdana"/>
        <family val="2"/>
      </rPr>
      <t>Observaciones:</t>
    </r>
    <r>
      <rPr>
        <sz val="10"/>
        <color theme="1"/>
        <rFont val="Verdana"/>
        <family val="2"/>
      </rPr>
      <t xml:space="preserve"> Actualmente los registros instituionales no permiten realizar una estimación aproximada a las horas que se otorga el servicio y cantidad de personas/viviendas que lo reciben, por lo que se coloca como información no disponible (N/D), sin embargo se estará trabajando para lcontar con esta información y lograr la meta de gobierno en este indicador. </t>
    </r>
  </si>
  <si>
    <r>
      <rPr>
        <b/>
        <sz val="10"/>
        <color theme="1"/>
        <rFont val="Verdana"/>
        <family val="2"/>
      </rPr>
      <t xml:space="preserve">Nombre del indicador: </t>
    </r>
    <r>
      <rPr>
        <sz val="10"/>
        <color theme="1"/>
        <rFont val="Verdana"/>
        <family val="2"/>
      </rPr>
      <t xml:space="preserve"> Promedio de horas por día que los hogares reciben el servicio de agua potable, de los que reciben el servicio 3 días o menos en la provincia de Santiago. </t>
    </r>
  </si>
  <si>
    <r>
      <rPr>
        <b/>
        <sz val="10"/>
        <color theme="1"/>
        <rFont val="Verdana"/>
        <family val="2"/>
      </rPr>
      <t>Descripción del Indicador:</t>
    </r>
    <r>
      <rPr>
        <sz val="10"/>
        <color theme="1"/>
        <rFont val="Verdana"/>
        <family val="2"/>
      </rPr>
      <t xml:space="preserve">  Describe el promedio de horas al día que los hogares con servicio 3 días o menos a la semana reciben agua potable. </t>
    </r>
  </si>
  <si>
    <r>
      <rPr>
        <b/>
        <sz val="10"/>
        <color theme="1"/>
        <rFont val="Verdana"/>
        <family val="2"/>
      </rPr>
      <t xml:space="preserve">Observaciones: </t>
    </r>
    <r>
      <rPr>
        <sz val="10"/>
        <color theme="1"/>
        <rFont val="Verdana"/>
        <family val="2"/>
      </rPr>
      <t xml:space="preserve">El indicador resulta de promediar los sectores
</t>
    </r>
    <r>
      <rPr>
        <sz val="10"/>
        <rFont val="Verdana"/>
        <family val="2"/>
      </rPr>
      <t xml:space="preserve">Actualmente los registros instituionales no permiten realizar una estimación aproximada a las horas que se otorga el servicio y cantidad de personas/viviendas que lo reciben, por lo que se coloca como información no disponible (N/D), sin embargo se estará trabajando para lcontar con esta información y lograr la meta de gobierno en este indicador. </t>
    </r>
  </si>
  <si>
    <r>
      <rPr>
        <b/>
        <sz val="10"/>
        <color theme="1"/>
        <rFont val="Verdana"/>
        <family val="2"/>
      </rPr>
      <t xml:space="preserve">Nombre del indicador: </t>
    </r>
    <r>
      <rPr>
        <sz val="10"/>
        <color theme="1"/>
        <rFont val="Verdana"/>
        <family val="2"/>
      </rPr>
      <t>Porcentaje de puntos de muestreo creados y monitoreados en la provincia de Santiago.</t>
    </r>
  </si>
  <si>
    <r>
      <rPr>
        <b/>
        <sz val="10"/>
        <color theme="1"/>
        <rFont val="Verdana"/>
        <family val="2"/>
      </rPr>
      <t>Fórmula de cálculo:</t>
    </r>
    <r>
      <rPr>
        <sz val="10"/>
        <color theme="1"/>
        <rFont val="Verdana"/>
        <family val="2"/>
      </rPr>
      <t xml:space="preserve"> (Puntos de toma de muestra de agua potable monitoreados / Total de puntos de toma de muestra disponibles para evaluar) * 100</t>
    </r>
  </si>
  <si>
    <r>
      <rPr>
        <b/>
        <sz val="10"/>
        <color theme="1"/>
        <rFont val="Verdana"/>
        <family val="2"/>
      </rPr>
      <t xml:space="preserve">Nombre del indicador: </t>
    </r>
    <r>
      <rPr>
        <sz val="10"/>
        <color theme="1"/>
        <rFont val="Verdana"/>
        <family val="2"/>
      </rPr>
      <t>Índice de Potabilidad Zona Rural en la provincia de Santiago.</t>
    </r>
  </si>
  <si>
    <r>
      <rPr>
        <b/>
        <sz val="10"/>
        <color theme="1"/>
        <rFont val="Verdana"/>
        <family val="2"/>
      </rPr>
      <t>Fórmula de cálculo: (</t>
    </r>
    <r>
      <rPr>
        <sz val="10"/>
        <rFont val="Verdana"/>
        <family val="2"/>
      </rPr>
      <t>Número</t>
    </r>
    <r>
      <rPr>
        <sz val="10"/>
        <color theme="1"/>
        <rFont val="Verdana"/>
        <family val="2"/>
      </rPr>
      <t xml:space="preserve"> de tubos positivos a coliformes / Total de tubos evaluados) </t>
    </r>
    <r>
      <rPr>
        <b/>
        <sz val="10"/>
        <color theme="1"/>
        <rFont val="Verdana"/>
        <family val="2"/>
      </rPr>
      <t>* 100</t>
    </r>
  </si>
  <si>
    <t xml:space="preserve">Observaciones: </t>
  </si>
  <si>
    <r>
      <t xml:space="preserve">Nombre del indicador: </t>
    </r>
    <r>
      <rPr>
        <sz val="10"/>
        <rFont val="Verdana"/>
        <family val="2"/>
      </rPr>
      <t>Índice de Potabilidad en Zona Urbana en la provincia de Santiago.</t>
    </r>
  </si>
  <si>
    <r>
      <t xml:space="preserve">Año: </t>
    </r>
    <r>
      <rPr>
        <b/>
        <sz val="10"/>
        <rFont val="Verdana"/>
        <family val="2"/>
      </rPr>
      <t>2020</t>
    </r>
  </si>
  <si>
    <r>
      <t xml:space="preserve">Valor: </t>
    </r>
    <r>
      <rPr>
        <b/>
        <sz val="10"/>
        <rFont val="Verdana"/>
        <family val="2"/>
      </rPr>
      <t>96%</t>
    </r>
  </si>
  <si>
    <r>
      <rPr>
        <b/>
        <sz val="10"/>
        <color theme="1"/>
        <rFont val="Verdana"/>
        <family val="2"/>
      </rPr>
      <t>Fórmula de cálculo:</t>
    </r>
    <r>
      <rPr>
        <sz val="10"/>
        <color theme="1"/>
        <rFont val="Verdana"/>
        <family val="2"/>
      </rPr>
      <t xml:space="preserve"> (Número de tubos positivos a coliformes en la zona urbana/ Total de tubos evaluados en la zona urbana) * 100</t>
    </r>
  </si>
  <si>
    <r>
      <rPr>
        <b/>
        <sz val="10"/>
        <color theme="1"/>
        <rFont val="Verdana"/>
        <family val="2"/>
      </rPr>
      <t xml:space="preserve">Nombre del indicador: </t>
    </r>
    <r>
      <rPr>
        <sz val="10"/>
        <color theme="1"/>
        <rFont val="Verdana"/>
        <family val="2"/>
      </rPr>
      <t>Porcentaje de municipios con un índice de potabilidad por encima del 95% en la provincia de Santiago.</t>
    </r>
  </si>
  <si>
    <r>
      <rPr>
        <b/>
        <sz val="10"/>
        <color theme="1"/>
        <rFont val="Verdana"/>
        <family val="2"/>
      </rPr>
      <t xml:space="preserve">Descripción del Indicador: </t>
    </r>
    <r>
      <rPr>
        <sz val="10"/>
        <color theme="1"/>
        <rFont val="Verdana"/>
        <family val="2"/>
      </rPr>
      <t xml:space="preserve">determina el porcentaje de los municipios de la provincia de Santiago servidos por la institución que cuentan con un Indice de Potabilidad igual o mayor del 95%. </t>
    </r>
  </si>
  <si>
    <t xml:space="preserve">Unidad de Medida: Porcenjate </t>
  </si>
  <si>
    <r>
      <rPr>
        <b/>
        <sz val="10"/>
        <color theme="1"/>
        <rFont val="Verdana"/>
        <family val="2"/>
      </rPr>
      <t>Fórmula de cálculo:</t>
    </r>
    <r>
      <rPr>
        <sz val="10"/>
        <color theme="1"/>
        <rFont val="Verdana"/>
        <family val="2"/>
      </rPr>
      <t xml:space="preserve"> (Cantidad de Municipios con indice de potabilidad mayor o igual a 95% / Total de municipios) </t>
    </r>
    <r>
      <rPr>
        <b/>
        <sz val="10"/>
        <color theme="1"/>
        <rFont val="Verdana"/>
        <family val="2"/>
      </rPr>
      <t>*100</t>
    </r>
  </si>
  <si>
    <r>
      <rPr>
        <b/>
        <sz val="10"/>
        <color theme="1"/>
        <rFont val="Verdana"/>
        <family val="2"/>
      </rPr>
      <t xml:space="preserve">Nombre del indicador: </t>
    </r>
    <r>
      <rPr>
        <sz val="10"/>
        <color theme="1"/>
        <rFont val="Verdana"/>
        <family val="2"/>
      </rPr>
      <t>Índice Anual de Roturas en la provincia de Santiago.</t>
    </r>
  </si>
  <si>
    <r>
      <rPr>
        <b/>
        <sz val="10"/>
        <color theme="1"/>
        <rFont val="Verdana"/>
        <family val="2"/>
      </rPr>
      <t>Fórmula de cálculo:</t>
    </r>
    <r>
      <rPr>
        <sz val="10"/>
        <color theme="1"/>
        <rFont val="Verdana"/>
        <family val="2"/>
      </rPr>
      <t xml:space="preserve"> (Número de Roturas en Redes / Longitud Redes Instaladas) </t>
    </r>
    <r>
      <rPr>
        <b/>
        <sz val="10"/>
        <color theme="1"/>
        <rFont val="Verdana"/>
        <family val="2"/>
      </rPr>
      <t>*100</t>
    </r>
  </si>
  <si>
    <r>
      <rPr>
        <b/>
        <sz val="10"/>
        <color theme="1"/>
        <rFont val="Verdana"/>
        <family val="2"/>
      </rPr>
      <t xml:space="preserve">Nombre del indicador: </t>
    </r>
    <r>
      <rPr>
        <sz val="10"/>
        <color theme="1"/>
        <rFont val="Verdana"/>
        <family val="2"/>
      </rPr>
      <t>Numero promedio anual de Roturas en Acometidas en la provincia de Santiago.</t>
    </r>
  </si>
  <si>
    <r>
      <rPr>
        <b/>
        <sz val="10"/>
        <color theme="1"/>
        <rFont val="Verdana"/>
        <family val="2"/>
      </rPr>
      <t>Descripción del Indicador:</t>
    </r>
    <r>
      <rPr>
        <sz val="10"/>
        <color theme="1"/>
        <rFont val="Verdana"/>
        <family val="2"/>
      </rPr>
      <t xml:space="preserve"> refleja el numero promedio anual de roturas o averías que se presentan en las acometidas de agua potable instaladas. </t>
    </r>
  </si>
  <si>
    <r>
      <rPr>
        <b/>
        <sz val="10"/>
        <color theme="1"/>
        <rFont val="Verdana"/>
        <family val="2"/>
      </rPr>
      <t xml:space="preserve">Nombre del indicador: </t>
    </r>
    <r>
      <rPr>
        <sz val="10"/>
        <color theme="1"/>
        <rFont val="Verdana"/>
        <family val="2"/>
      </rPr>
      <t>Porcentaje de Pérdidas Comerciales en la provincia de Santiago.</t>
    </r>
  </si>
  <si>
    <r>
      <rPr>
        <b/>
        <sz val="10"/>
        <color theme="1"/>
        <rFont val="Verdana"/>
        <family val="2"/>
      </rPr>
      <t>Fórmula de cálculo:</t>
    </r>
    <r>
      <rPr>
        <sz val="10"/>
        <color theme="1"/>
        <rFont val="Verdana"/>
        <family val="2"/>
      </rPr>
      <t xml:space="preserve"> (Volumen de agua no facturada / Volumen de agua producida)*100</t>
    </r>
  </si>
  <si>
    <r>
      <rPr>
        <b/>
        <sz val="10"/>
        <color theme="1"/>
        <rFont val="Verdana"/>
        <family val="2"/>
      </rPr>
      <t xml:space="preserve">Nombre del indicador: </t>
    </r>
    <r>
      <rPr>
        <sz val="10"/>
        <color theme="1"/>
        <rFont val="Verdana"/>
        <family val="2"/>
      </rPr>
      <t>Porcentaje de Pérdidas Físicas en la provincia de Santiago.</t>
    </r>
  </si>
  <si>
    <r>
      <rPr>
        <b/>
        <sz val="10"/>
        <color theme="1"/>
        <rFont val="Verdana"/>
        <family val="2"/>
      </rPr>
      <t>Fórmula de cálculo:</t>
    </r>
    <r>
      <rPr>
        <sz val="10"/>
        <color theme="1"/>
        <rFont val="Verdana"/>
        <family val="2"/>
      </rPr>
      <t xml:space="preserve"> (Volumen de agua perdida en las redes / Volumen de agua producida)*100</t>
    </r>
  </si>
  <si>
    <r>
      <rPr>
        <b/>
        <sz val="10"/>
        <color theme="1"/>
        <rFont val="Verdana"/>
        <family val="2"/>
      </rPr>
      <t xml:space="preserve">Nombre del indicador: </t>
    </r>
    <r>
      <rPr>
        <sz val="10"/>
        <color theme="1"/>
        <rFont val="Verdana"/>
        <family val="2"/>
      </rPr>
      <t>Indice de Recaudación de CORAASAN en la provincia de Santiago.</t>
    </r>
  </si>
  <si>
    <r>
      <rPr>
        <b/>
        <sz val="10"/>
        <color theme="1"/>
        <rFont val="Verdana"/>
        <family val="2"/>
      </rPr>
      <t xml:space="preserve">Nombre del indicador: </t>
    </r>
    <r>
      <rPr>
        <sz val="10"/>
        <color theme="1"/>
        <rFont val="Verdana"/>
        <family val="2"/>
      </rPr>
      <t>Nivel de Actualizacion del Catastro de Usuarios en la provincia de Santiago.</t>
    </r>
  </si>
  <si>
    <r>
      <rPr>
        <b/>
        <sz val="10"/>
        <color theme="1"/>
        <rFont val="Verdana"/>
        <family val="2"/>
      </rPr>
      <t>Descripción del Indicador:</t>
    </r>
    <r>
      <rPr>
        <sz val="10"/>
        <color theme="1"/>
        <rFont val="Verdana"/>
        <family val="2"/>
      </rPr>
      <t xml:space="preserve"> mide la proporción de puntos de usuario actualizados sobre el total de propiedades en el Sistema de Información Georeferencial (GIS).</t>
    </r>
  </si>
  <si>
    <r>
      <rPr>
        <b/>
        <sz val="10"/>
        <color theme="1"/>
        <rFont val="Verdana"/>
        <family val="2"/>
      </rPr>
      <t>Fórmula de cálculo:</t>
    </r>
    <r>
      <rPr>
        <sz val="10"/>
        <color theme="1"/>
        <rFont val="Verdana"/>
        <family val="2"/>
      </rPr>
      <t xml:space="preserve"> (puntos de usuario actualizados / total de propiedades existentes en el Sistema de Información Georeferencial (GIS)) * 100</t>
    </r>
  </si>
  <si>
    <r>
      <t xml:space="preserve">Nombre del indicador: </t>
    </r>
    <r>
      <rPr>
        <sz val="10"/>
        <color theme="1"/>
        <rFont val="Verdana"/>
        <family val="2"/>
      </rPr>
      <t>Indice de Liquidez de CORAASAN en la provincia de Santiago</t>
    </r>
  </si>
  <si>
    <t xml:space="preserve">Nombre del indicador: Indice de Endeudamiento de CORAASAN en la provincia de Santiago </t>
  </si>
  <si>
    <t xml:space="preserve">Unidad de Medida: Unidades monetarias </t>
  </si>
  <si>
    <r>
      <t>Nombre del indicador:</t>
    </r>
    <r>
      <rPr>
        <b/>
        <sz val="10"/>
        <color theme="1"/>
        <rFont val="Verdana"/>
        <family val="2"/>
      </rPr>
      <t xml:space="preserve"> </t>
    </r>
    <r>
      <rPr>
        <sz val="10"/>
        <color theme="1"/>
        <rFont val="Verdana"/>
        <family val="2"/>
      </rPr>
      <t>Diferencia entre Capitales Permantenes y Activos Fijos de CORAASAN en la provincia de Santiago</t>
    </r>
  </si>
  <si>
    <r>
      <t>Nombre del indicador:</t>
    </r>
    <r>
      <rPr>
        <b/>
        <sz val="10"/>
        <color theme="1"/>
        <rFont val="Verdana"/>
        <family val="2"/>
      </rPr>
      <t xml:space="preserve"> </t>
    </r>
    <r>
      <rPr>
        <sz val="10"/>
        <color theme="1"/>
        <rFont val="Verdana"/>
        <family val="2"/>
      </rPr>
      <t>Porcentaje de Reducción de los Costos con relación al Estado de Resultados del 2020 de CORAASAN en la provincia de Santiago</t>
    </r>
  </si>
  <si>
    <r>
      <t>Nombre del indicador:</t>
    </r>
    <r>
      <rPr>
        <b/>
        <sz val="10"/>
        <color theme="1"/>
        <rFont val="Verdana"/>
        <family val="2"/>
      </rPr>
      <t xml:space="preserve"> </t>
    </r>
    <r>
      <rPr>
        <sz val="10"/>
        <color theme="1"/>
        <rFont val="Verdana"/>
        <family val="2"/>
      </rPr>
      <t>Porcentaje de Reducción de los gastos generales de la Institución con relación al Estado de Resultados del 2020 de CORAASAN en la provincia de Santiago.</t>
    </r>
  </si>
  <si>
    <r>
      <t>Nombre del indicador:</t>
    </r>
    <r>
      <rPr>
        <b/>
        <sz val="10"/>
        <color theme="1"/>
        <rFont val="Verdana"/>
        <family val="2"/>
      </rPr>
      <t xml:space="preserve"> </t>
    </r>
    <r>
      <rPr>
        <sz val="10"/>
        <color theme="1"/>
        <rFont val="Verdana"/>
        <family val="2"/>
      </rPr>
      <t>Porcentaje de Documentos Actualizados y Creados en CORAASAN en la provincia de Santiago</t>
    </r>
  </si>
  <si>
    <t>Fórmula de cálculo: (Total de documentos vigentes actualizados + total de documentos creados / Total de documentos requeridos finalizar el periodo ) *100</t>
  </si>
  <si>
    <r>
      <t>Nombre del indicador:</t>
    </r>
    <r>
      <rPr>
        <b/>
        <sz val="10"/>
        <color theme="1"/>
        <rFont val="Verdana"/>
        <family val="2"/>
      </rPr>
      <t xml:space="preserve"> Nivel de Satisfacción de los Cientes en la provincia de Santiago</t>
    </r>
  </si>
  <si>
    <r>
      <t>Nombre del indicador:</t>
    </r>
    <r>
      <rPr>
        <b/>
        <sz val="10"/>
        <color theme="1"/>
        <rFont val="Verdana"/>
        <family val="2"/>
      </rPr>
      <t xml:space="preserve"> Indice iTICge de CORAASAN en la provincia de Santiago</t>
    </r>
  </si>
  <si>
    <r>
      <t>Nombre del indicador:</t>
    </r>
    <r>
      <rPr>
        <b/>
        <sz val="10"/>
        <color theme="1"/>
        <rFont val="Verdana"/>
        <family val="2"/>
      </rPr>
      <t xml:space="preserve"> Nivel de implementación de la firma digital de CORAASAN en la provincia de Santiago</t>
    </r>
  </si>
  <si>
    <r>
      <t>Nombre del indicador:</t>
    </r>
    <r>
      <rPr>
        <b/>
        <sz val="10"/>
        <color theme="1"/>
        <rFont val="Verdana"/>
        <family val="2"/>
      </rPr>
      <t xml:space="preserve"> Nivel de implementación de la tecnología móvil de CORAASAN en la provincia de Santiago</t>
    </r>
  </si>
  <si>
    <r>
      <t>Nombre del indicador:</t>
    </r>
    <r>
      <rPr>
        <b/>
        <sz val="10"/>
        <color theme="1"/>
        <rFont val="Verdana"/>
        <family val="2"/>
      </rPr>
      <t xml:space="preserve"> Porcentaje de satisfacción de las Instituciones con la implementación de los acuerdos suscritos en la provincia de Santiago</t>
    </r>
  </si>
  <si>
    <r>
      <t>Nombre del indicador:</t>
    </r>
    <r>
      <rPr>
        <b/>
        <sz val="10"/>
        <color theme="1"/>
        <rFont val="Verdana"/>
        <family val="2"/>
      </rPr>
      <t xml:space="preserve"> Indice de cumplimiento Ley 200-04 de CORAASAN en la provincia de Santiago. </t>
    </r>
  </si>
  <si>
    <r>
      <t>Nombre del indicador:</t>
    </r>
    <r>
      <rPr>
        <b/>
        <sz val="10"/>
        <color theme="1"/>
        <rFont val="Verdana"/>
        <family val="2"/>
      </rPr>
      <t xml:space="preserve"> Nivel de Implementación del código de gobierno corporativo en CORAASAN en la provincia de Santiago. </t>
    </r>
  </si>
  <si>
    <r>
      <t>Nombre del indicador:</t>
    </r>
    <r>
      <rPr>
        <b/>
        <sz val="10"/>
        <color theme="1"/>
        <rFont val="Verdana"/>
        <family val="2"/>
      </rPr>
      <t xml:space="preserve"> Porcentaje de cumplimiento de planes de auditoría interna de CORAASAN en la provincia de Santiago. </t>
    </r>
  </si>
  <si>
    <r>
      <t>Nombre del indicador:</t>
    </r>
    <r>
      <rPr>
        <b/>
        <sz val="10"/>
        <color theme="1"/>
        <rFont val="Verdana"/>
        <family val="2"/>
      </rPr>
      <t xml:space="preserve"> Indice NOBACI de CORAASAN en la provincia de Santiago. </t>
    </r>
  </si>
  <si>
    <t>&gt;18,000</t>
  </si>
  <si>
    <t>&gt;19,300</t>
  </si>
  <si>
    <t>Valor: &gt;19,300</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</si>
</sst>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 #,##0.00_-;_-* &quot;-&quot;??_-;_-@_-"/>
    <numFmt numFmtId="164" formatCode="&quot;$&quot;#,##0.00_);[Red]\(&quot;$&quot;#,##0.00\)"/>
    <numFmt numFmtId="165" formatCode="_(&quot;$&quot;* #,##0.00_);_(&quot;$&quot;* \(#,##0.00\);_(&quot;$&quot;* &quot;-&quot;??_);_(@_)"/>
    <numFmt numFmtId="166" formatCode="0.00\ &quot;MGD&quot;"/>
    <numFmt numFmtId="167" formatCode="0.00\ &quot;km&quot;"/>
    <numFmt numFmtId="168" formatCode="0.00\ &quot;m3&quot;"/>
    <numFmt numFmtId="169" formatCode="0\ &quot;Ud.&quot;"/>
    <numFmt numFmtId="170" formatCode="[$$-409]#,##0.00"/>
    <numFmt numFmtId="171" formatCode="&quot;$&quot;#,##0.00"/>
    <numFmt numFmtId="172" formatCode="&quot;$&quot;#,##0"/>
  </numFmts>
  <fonts count="37" x14ac:knownFonts="1">
    <font>
      <sz val="11"/>
      <color theme="1"/>
      <name val="Calibri"/>
      <family val="2"/>
      <scheme val="minor"/>
    </font>
    <font>
      <sz val="9"/>
      <color theme="0"/>
      <name val="Verdana"/>
      <family val="2"/>
    </font>
    <font>
      <sz val="10"/>
      <color theme="4" tint="-0.499984740745262"/>
      <name val="Verdana"/>
      <family val="2"/>
    </font>
    <font>
      <b/>
      <sz val="18"/>
      <color theme="1"/>
      <name val="Calibri"/>
      <family val="2"/>
      <scheme val="minor"/>
    </font>
    <font>
      <b/>
      <sz val="10"/>
      <color theme="1"/>
      <name val="Verdana"/>
      <family val="2"/>
    </font>
    <font>
      <sz val="10"/>
      <color theme="1"/>
      <name val="Verdana"/>
      <family val="2"/>
    </font>
    <font>
      <b/>
      <sz val="22"/>
      <color theme="1"/>
      <name val="Calibri"/>
      <family val="2"/>
      <scheme val="minor"/>
    </font>
    <font>
      <b/>
      <sz val="11"/>
      <color theme="1"/>
      <name val="Calibri"/>
      <family val="2"/>
      <scheme val="minor"/>
    </font>
    <font>
      <b/>
      <sz val="16"/>
      <color theme="1"/>
      <name val="Calibri"/>
      <family val="2"/>
      <scheme val="minor"/>
    </font>
    <font>
      <b/>
      <sz val="12"/>
      <color theme="1"/>
      <name val="Calibri"/>
      <family val="2"/>
      <scheme val="minor"/>
    </font>
    <font>
      <b/>
      <sz val="14"/>
      <color theme="1"/>
      <name val="Calibri"/>
      <family val="2"/>
      <scheme val="minor"/>
    </font>
    <font>
      <sz val="11"/>
      <color theme="1"/>
      <name val="Calibri"/>
      <family val="2"/>
      <scheme val="minor"/>
    </font>
    <font>
      <sz val="10"/>
      <color theme="1"/>
      <name val="Calibri"/>
      <family val="2"/>
    </font>
    <font>
      <sz val="8"/>
      <color theme="0"/>
      <name val="Verdana"/>
      <family val="2"/>
    </font>
    <font>
      <sz val="12"/>
      <color theme="1"/>
      <name val="Calibri"/>
      <family val="2"/>
      <scheme val="minor"/>
    </font>
    <font>
      <sz val="12"/>
      <color rgb="FF0A0A0A"/>
      <name val="Arial"/>
      <family val="2"/>
    </font>
    <font>
      <sz val="12"/>
      <name val="Calibri"/>
      <family val="2"/>
      <scheme val="minor"/>
    </font>
    <font>
      <sz val="12"/>
      <color rgb="FFFF0000"/>
      <name val="Calibri"/>
      <family val="2"/>
      <scheme val="minor"/>
    </font>
    <font>
      <sz val="9"/>
      <color rgb="FF000000"/>
      <name val="Arial"/>
      <family val="2"/>
    </font>
    <font>
      <b/>
      <sz val="10"/>
      <color rgb="FF000000"/>
      <name val="Arial"/>
      <family val="2"/>
    </font>
    <font>
      <sz val="12"/>
      <color rgb="FF000000"/>
      <name val="Calibri"/>
      <family val="2"/>
      <scheme val="minor"/>
    </font>
    <font>
      <sz val="8"/>
      <color theme="1"/>
      <name val="Calibri"/>
      <family val="2"/>
      <scheme val="minor"/>
    </font>
    <font>
      <sz val="12"/>
      <name val="Calibri"/>
      <family val="2"/>
    </font>
    <font>
      <sz val="9.6"/>
      <name val="Calibri"/>
      <family val="2"/>
    </font>
    <font>
      <sz val="12"/>
      <color theme="1"/>
      <name val="Calibri"/>
      <family val="2"/>
    </font>
    <font>
      <sz val="9.6"/>
      <color theme="1"/>
      <name val="Calibri"/>
      <family val="2"/>
    </font>
    <font>
      <sz val="8.4"/>
      <color theme="1"/>
      <name val="Calibri"/>
      <family val="2"/>
    </font>
    <font>
      <sz val="12"/>
      <color rgb="FF000000"/>
      <name val="Calibri"/>
      <family val="2"/>
    </font>
    <font>
      <sz val="11"/>
      <color theme="1"/>
      <name val="Verdana"/>
      <family val="2"/>
    </font>
    <font>
      <sz val="9"/>
      <color indexed="81"/>
      <name val="Tahoma"/>
      <family val="2"/>
    </font>
    <font>
      <b/>
      <sz val="9"/>
      <color indexed="81"/>
      <name val="Tahoma"/>
      <family val="2"/>
    </font>
    <font>
      <sz val="11"/>
      <name val="Calibri"/>
      <family val="2"/>
      <scheme val="minor"/>
    </font>
    <font>
      <sz val="10"/>
      <color theme="1"/>
      <name val="Calibri"/>
      <family val="2"/>
      <scheme val="minor"/>
    </font>
    <font>
      <sz val="9"/>
      <color theme="1"/>
      <name val="Verdana"/>
      <family val="2"/>
    </font>
    <font>
      <b/>
      <sz val="9"/>
      <color theme="1"/>
      <name val="Verdana"/>
      <family val="2"/>
    </font>
    <font>
      <sz val="10"/>
      <name val="Verdana"/>
      <family val="2"/>
    </font>
    <font>
      <b/>
      <sz val="10"/>
      <name val="Verdana"/>
      <family val="2"/>
    </font>
  </fonts>
  <fills count="7">
    <fill>
      <patternFill patternType="none"/>
    </fill>
    <fill>
      <patternFill patternType="gray125"/>
    </fill>
    <fill>
      <patternFill patternType="solid">
        <fgColor theme="4" tint="-0.499984740745262"/>
        <bgColor indexed="64"/>
      </patternFill>
    </fill>
    <fill>
      <patternFill patternType="solid">
        <fgColor theme="8" tint="0.59999389629810485"/>
        <bgColor indexed="64"/>
      </patternFill>
    </fill>
    <fill>
      <patternFill patternType="solid">
        <fgColor theme="0"/>
        <bgColor indexed="64"/>
      </patternFill>
    </fill>
    <fill>
      <patternFill patternType="solid">
        <fgColor theme="4" tint="0.59999389629810485"/>
        <bgColor indexed="64"/>
      </patternFill>
    </fill>
    <fill>
      <patternFill patternType="solid">
        <fgColor rgb="FFFF0000"/>
        <bgColor indexed="64"/>
      </patternFill>
    </fill>
  </fills>
  <borders count="35">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bottom/>
      <diagonal/>
    </border>
    <border>
      <left style="thin">
        <color theme="0" tint="-0.24994659260841701"/>
      </left>
      <right/>
      <top style="thin">
        <color theme="0" tint="-0.24994659260841701"/>
      </top>
      <bottom/>
      <diagonal/>
    </border>
    <border>
      <left/>
      <right style="thin">
        <color theme="0" tint="-0.24994659260841701"/>
      </right>
      <top style="thin">
        <color theme="0" tint="-0.2499465926084170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top/>
      <bottom style="medium">
        <color indexed="64"/>
      </bottom>
      <diagonal/>
    </border>
    <border>
      <left style="thin">
        <color theme="0" tint="-0.24994659260841701"/>
      </left>
      <right/>
      <top/>
      <bottom style="thin">
        <color theme="0" tint="-0.24994659260841701"/>
      </bottom>
      <diagonal/>
    </border>
    <border>
      <left/>
      <right style="thin">
        <color theme="0" tint="-0.24994659260841701"/>
      </right>
      <top/>
      <bottom style="thin">
        <color theme="0" tint="-0.24994659260841701"/>
      </bottom>
      <diagonal/>
    </border>
    <border>
      <left/>
      <right/>
      <top/>
      <bottom style="thin">
        <color theme="0" tint="-0.24994659260841701"/>
      </bottom>
      <diagonal/>
    </border>
    <border>
      <left/>
      <right style="thin">
        <color theme="0" tint="-0.24994659260841701"/>
      </right>
      <top/>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theme="0" tint="-0.24994659260841701"/>
      </left>
      <right style="thin">
        <color indexed="64"/>
      </right>
      <top/>
      <bottom/>
      <diagonal/>
    </border>
  </borders>
  <cellStyleXfs count="4">
    <xf numFmtId="0" fontId="0" fillId="0" borderId="0"/>
    <xf numFmtId="9"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cellStyleXfs>
  <cellXfs count="426">
    <xf numFmtId="0" fontId="0" fillId="0" borderId="0" xfId="0"/>
    <xf numFmtId="0" fontId="0" fillId="0" borderId="0" xfId="0" applyAlignment="1"/>
    <xf numFmtId="0" fontId="2" fillId="3" borderId="1" xfId="0" applyFont="1" applyFill="1" applyBorder="1" applyAlignment="1">
      <alignment horizontal="center" vertical="center"/>
    </xf>
    <xf numFmtId="0" fontId="2" fillId="3" borderId="2" xfId="0" applyFont="1" applyFill="1" applyBorder="1" applyAlignment="1">
      <alignment horizontal="center" vertical="center"/>
    </xf>
    <xf numFmtId="0" fontId="0" fillId="4" borderId="0" xfId="0" applyFill="1"/>
    <xf numFmtId="0" fontId="5" fillId="0" borderId="15"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12" xfId="0" applyFont="1" applyBorder="1" applyAlignment="1">
      <alignment horizontal="justify" vertical="center" wrapText="1"/>
    </xf>
    <xf numFmtId="0" fontId="2" fillId="3" borderId="4" xfId="0" applyFont="1" applyFill="1" applyBorder="1" applyAlignment="1">
      <alignment horizontal="center" vertical="center"/>
    </xf>
    <xf numFmtId="0" fontId="2" fillId="4" borderId="0" xfId="0" applyFont="1" applyFill="1" applyAlignment="1">
      <alignment horizontal="left"/>
    </xf>
    <xf numFmtId="0" fontId="0" fillId="0" borderId="0" xfId="0" applyAlignment="1">
      <alignment wrapText="1"/>
    </xf>
    <xf numFmtId="0" fontId="0" fillId="0" borderId="0" xfId="0" applyAlignment="1">
      <alignment vertical="top" wrapText="1"/>
    </xf>
    <xf numFmtId="0" fontId="10" fillId="0" borderId="0" xfId="0" applyFont="1"/>
    <xf numFmtId="0" fontId="8" fillId="0" borderId="0" xfId="0" applyFont="1" applyAlignment="1">
      <alignment horizontal="center"/>
    </xf>
    <xf numFmtId="0" fontId="1" fillId="2" borderId="6" xfId="0" applyFont="1" applyFill="1" applyBorder="1" applyAlignment="1">
      <alignment horizontal="center" vertical="center" wrapText="1"/>
    </xf>
    <xf numFmtId="0" fontId="0" fillId="0" borderId="0" xfId="0"/>
    <xf numFmtId="0" fontId="5" fillId="0" borderId="14" xfId="0" applyFont="1" applyBorder="1" applyAlignment="1">
      <alignment horizontal="justify" vertical="center" wrapText="1"/>
    </xf>
    <xf numFmtId="0" fontId="5" fillId="0" borderId="12" xfId="0" applyFont="1" applyBorder="1" applyAlignment="1">
      <alignment horizontal="justify" vertical="center" wrapText="1"/>
    </xf>
    <xf numFmtId="0" fontId="5" fillId="0" borderId="12" xfId="0" applyFont="1" applyBorder="1" applyAlignment="1">
      <alignment horizontal="justify" vertical="center" wrapText="1"/>
    </xf>
    <xf numFmtId="0" fontId="2" fillId="3" borderId="4" xfId="0" applyFont="1" applyFill="1" applyBorder="1" applyAlignment="1">
      <alignment horizontal="center" vertical="center"/>
    </xf>
    <xf numFmtId="0" fontId="13" fillId="2" borderId="1" xfId="0" applyFont="1" applyFill="1" applyBorder="1" applyAlignment="1">
      <alignment horizontal="center" vertical="center" wrapText="1"/>
    </xf>
    <xf numFmtId="0" fontId="2" fillId="3" borderId="4" xfId="0" applyFont="1" applyFill="1" applyBorder="1" applyAlignment="1">
      <alignment horizontal="center" vertical="center"/>
    </xf>
    <xf numFmtId="0" fontId="1" fillId="2" borderId="8" xfId="0" applyFont="1" applyFill="1" applyBorder="1" applyAlignment="1">
      <alignment horizontal="center" vertical="center" wrapText="1"/>
    </xf>
    <xf numFmtId="0" fontId="2" fillId="3" borderId="4" xfId="0" applyFont="1" applyFill="1" applyBorder="1" applyAlignment="1">
      <alignment horizontal="center" vertical="center"/>
    </xf>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 fillId="2" borderId="0" xfId="0" applyFont="1" applyFill="1" applyBorder="1" applyAlignment="1">
      <alignment horizontal="center" vertical="center" wrapText="1"/>
    </xf>
    <xf numFmtId="0" fontId="7" fillId="4" borderId="0" xfId="0" applyFont="1" applyFill="1"/>
    <xf numFmtId="0" fontId="15" fillId="0" borderId="0" xfId="0" applyFont="1"/>
    <xf numFmtId="0" fontId="0" fillId="0" borderId="0" xfId="0" applyAlignment="1">
      <alignment horizontal="left"/>
    </xf>
    <xf numFmtId="0" fontId="0" fillId="4" borderId="0" xfId="0" applyFill="1" applyAlignment="1">
      <alignment horizontal="left"/>
    </xf>
    <xf numFmtId="0" fontId="7" fillId="4" borderId="0" xfId="0" applyFont="1" applyFill="1" applyAlignment="1">
      <alignment horizontal="left"/>
    </xf>
    <xf numFmtId="0" fontId="2" fillId="3" borderId="4" xfId="0" applyFont="1" applyFill="1" applyBorder="1" applyAlignment="1">
      <alignment horizontal="left" vertical="center"/>
    </xf>
    <xf numFmtId="0" fontId="2" fillId="3" borderId="1" xfId="0" applyFont="1" applyFill="1" applyBorder="1" applyAlignment="1">
      <alignment horizontal="left" vertical="center"/>
    </xf>
    <xf numFmtId="0" fontId="14" fillId="4" borderId="23" xfId="0" applyFont="1" applyFill="1" applyBorder="1" applyAlignment="1">
      <alignment horizontal="center" vertical="center" wrapText="1"/>
    </xf>
    <xf numFmtId="0" fontId="0" fillId="4" borderId="0" xfId="0" applyFill="1" applyAlignment="1">
      <alignment wrapText="1"/>
    </xf>
    <xf numFmtId="0" fontId="2" fillId="4" borderId="0" xfId="0" applyFont="1" applyFill="1" applyAlignment="1">
      <alignment horizontal="left" wrapText="1"/>
    </xf>
    <xf numFmtId="2" fontId="14" fillId="0" borderId="23" xfId="0" applyNumberFormat="1" applyFont="1" applyBorder="1" applyAlignment="1">
      <alignment horizontal="center" vertical="center"/>
    </xf>
    <xf numFmtId="3" fontId="18" fillId="0" borderId="0" xfId="0" applyNumberFormat="1" applyFont="1"/>
    <xf numFmtId="3" fontId="19" fillId="0" borderId="0" xfId="0" applyNumberFormat="1" applyFont="1"/>
    <xf numFmtId="0" fontId="14" fillId="0" borderId="0" xfId="0" applyFont="1"/>
    <xf numFmtId="0" fontId="14" fillId="0" borderId="0" xfId="0" applyFont="1" applyFill="1"/>
    <xf numFmtId="0" fontId="14" fillId="0" borderId="23" xfId="0" applyFont="1" applyFill="1" applyBorder="1" applyAlignment="1">
      <alignment horizontal="center" vertical="center" wrapText="1"/>
    </xf>
    <xf numFmtId="9" fontId="14" fillId="0" borderId="23" xfId="0" applyNumberFormat="1" applyFont="1" applyFill="1" applyBorder="1" applyAlignment="1">
      <alignment horizontal="center" vertical="center" wrapText="1"/>
    </xf>
    <xf numFmtId="0" fontId="14" fillId="0" borderId="23" xfId="0" applyFont="1" applyBorder="1" applyAlignment="1">
      <alignment horizontal="center" vertical="center" wrapText="1"/>
    </xf>
    <xf numFmtId="0" fontId="16" fillId="0" borderId="23" xfId="0" applyFont="1" applyBorder="1" applyAlignment="1">
      <alignment horizontal="center" vertical="center" wrapText="1"/>
    </xf>
    <xf numFmtId="0" fontId="16" fillId="0" borderId="23" xfId="0" applyFont="1" applyFill="1" applyBorder="1" applyAlignment="1">
      <alignment horizontal="center" vertical="center" wrapText="1"/>
    </xf>
    <xf numFmtId="9" fontId="16" fillId="0" borderId="23" xfId="0" applyNumberFormat="1" applyFont="1" applyBorder="1" applyAlignment="1">
      <alignment horizontal="center" vertical="center" wrapText="1"/>
    </xf>
    <xf numFmtId="0" fontId="14" fillId="0" borderId="23" xfId="0" applyFont="1" applyFill="1" applyBorder="1" applyAlignment="1">
      <alignment horizontal="center" wrapText="1"/>
    </xf>
    <xf numFmtId="0" fontId="14" fillId="0" borderId="26" xfId="0" applyFont="1" applyFill="1" applyBorder="1" applyAlignment="1">
      <alignment horizontal="center" vertical="center" wrapText="1"/>
    </xf>
    <xf numFmtId="9" fontId="14" fillId="0" borderId="26" xfId="0" applyNumberFormat="1" applyFont="1" applyFill="1" applyBorder="1" applyAlignment="1">
      <alignment horizontal="center" vertical="center" wrapText="1"/>
    </xf>
    <xf numFmtId="9" fontId="14" fillId="0" borderId="23" xfId="0" applyNumberFormat="1" applyFont="1" applyBorder="1" applyAlignment="1">
      <alignment horizontal="center" vertical="center" wrapText="1"/>
    </xf>
    <xf numFmtId="0" fontId="14" fillId="0" borderId="23" xfId="0" applyFont="1" applyBorder="1" applyAlignment="1">
      <alignment horizontal="center" vertical="center"/>
    </xf>
    <xf numFmtId="9" fontId="14" fillId="0" borderId="23" xfId="1" applyFont="1" applyFill="1" applyBorder="1" applyAlignment="1">
      <alignment horizontal="center" vertical="center" wrapText="1"/>
    </xf>
    <xf numFmtId="0" fontId="14" fillId="6" borderId="0" xfId="0" applyFont="1" applyFill="1"/>
    <xf numFmtId="0" fontId="14" fillId="0" borderId="23" xfId="0" applyNumberFormat="1" applyFont="1" applyFill="1" applyBorder="1" applyAlignment="1">
      <alignment horizontal="center" vertical="center" wrapText="1"/>
    </xf>
    <xf numFmtId="3" fontId="14" fillId="0" borderId="23" xfId="0" applyNumberFormat="1" applyFont="1" applyFill="1" applyBorder="1" applyAlignment="1">
      <alignment horizontal="center" vertical="center" wrapText="1"/>
    </xf>
    <xf numFmtId="0" fontId="14" fillId="5" borderId="23" xfId="0" applyFont="1" applyFill="1" applyBorder="1" applyAlignment="1">
      <alignment horizontal="center" vertical="center" wrapText="1"/>
    </xf>
    <xf numFmtId="0" fontId="14" fillId="5" borderId="23" xfId="0" applyFont="1" applyFill="1" applyBorder="1" applyAlignment="1">
      <alignment horizontal="center" vertical="center"/>
    </xf>
    <xf numFmtId="9" fontId="14" fillId="5" borderId="23" xfId="0" applyNumberFormat="1" applyFont="1" applyFill="1" applyBorder="1" applyAlignment="1">
      <alignment horizontal="center" vertical="center" wrapText="1"/>
    </xf>
    <xf numFmtId="0" fontId="16" fillId="5" borderId="23" xfId="0" applyFont="1" applyFill="1" applyBorder="1" applyAlignment="1">
      <alignment horizontal="center" vertical="center" wrapText="1"/>
    </xf>
    <xf numFmtId="1" fontId="14" fillId="0" borderId="23" xfId="0" applyNumberFormat="1" applyFont="1" applyFill="1" applyBorder="1" applyAlignment="1">
      <alignment horizontal="center" vertical="center" wrapText="1"/>
    </xf>
    <xf numFmtId="0" fontId="20" fillId="0" borderId="23" xfId="0" applyFont="1" applyBorder="1" applyAlignment="1">
      <alignment horizontal="center" vertical="center" wrapText="1"/>
    </xf>
    <xf numFmtId="0" fontId="16" fillId="0" borderId="23" xfId="0" applyNumberFormat="1" applyFont="1" applyBorder="1" applyAlignment="1">
      <alignment horizontal="center" vertical="center" wrapText="1"/>
    </xf>
    <xf numFmtId="166" fontId="16" fillId="0" borderId="23" xfId="0" applyNumberFormat="1" applyFont="1" applyBorder="1" applyAlignment="1">
      <alignment horizontal="center" vertical="center" wrapText="1"/>
    </xf>
    <xf numFmtId="166" fontId="16" fillId="0" borderId="23" xfId="0" applyNumberFormat="1" applyFont="1" applyBorder="1" applyAlignment="1">
      <alignment horizontal="center" vertical="center"/>
    </xf>
    <xf numFmtId="167" fontId="14" fillId="0" borderId="23" xfId="0" applyNumberFormat="1" applyFont="1" applyBorder="1" applyAlignment="1">
      <alignment horizontal="center" vertical="center" wrapText="1"/>
    </xf>
    <xf numFmtId="168" fontId="14" fillId="0" borderId="23" xfId="0" applyNumberFormat="1" applyFont="1" applyBorder="1" applyAlignment="1">
      <alignment horizontal="center" vertical="center" wrapText="1"/>
    </xf>
    <xf numFmtId="168" fontId="16" fillId="0" borderId="23" xfId="0" applyNumberFormat="1" applyFont="1" applyBorder="1" applyAlignment="1">
      <alignment horizontal="center" vertical="center" wrapText="1"/>
    </xf>
    <xf numFmtId="169" fontId="14" fillId="0" borderId="23" xfId="0" applyNumberFormat="1" applyFont="1" applyBorder="1" applyAlignment="1">
      <alignment horizontal="center" vertical="center" wrapText="1"/>
    </xf>
    <xf numFmtId="167" fontId="16" fillId="0" borderId="23" xfId="0" applyNumberFormat="1" applyFont="1" applyBorder="1" applyAlignment="1">
      <alignment horizontal="center" vertical="center" wrapText="1"/>
    </xf>
    <xf numFmtId="166" fontId="14" fillId="0" borderId="23" xfId="0" applyNumberFormat="1" applyFont="1" applyBorder="1" applyAlignment="1">
      <alignment horizontal="center" vertical="center" wrapText="1"/>
    </xf>
    <xf numFmtId="0" fontId="16" fillId="4" borderId="23" xfId="0" applyFont="1" applyFill="1" applyBorder="1" applyAlignment="1">
      <alignment horizontal="center" vertical="center" wrapText="1"/>
    </xf>
    <xf numFmtId="0" fontId="14" fillId="4" borderId="23" xfId="0" applyFont="1" applyFill="1" applyBorder="1" applyAlignment="1">
      <alignment horizontal="center" vertical="center"/>
    </xf>
    <xf numFmtId="2" fontId="14" fillId="0" borderId="23" xfId="0" applyNumberFormat="1" applyFont="1" applyFill="1" applyBorder="1" applyAlignment="1">
      <alignment horizontal="center" vertical="center" wrapText="1"/>
    </xf>
    <xf numFmtId="0" fontId="14" fillId="0" borderId="23" xfId="0" applyFont="1" applyBorder="1" applyAlignment="1">
      <alignment horizontal="center"/>
    </xf>
    <xf numFmtId="0" fontId="17" fillId="0" borderId="23" xfId="0" applyFont="1" applyBorder="1" applyAlignment="1">
      <alignment horizontal="center" vertical="center" wrapText="1"/>
    </xf>
    <xf numFmtId="10" fontId="16" fillId="0" borderId="23" xfId="0" applyNumberFormat="1" applyFont="1" applyBorder="1" applyAlignment="1">
      <alignment horizontal="center" vertical="center" wrapText="1"/>
    </xf>
    <xf numFmtId="10" fontId="16" fillId="0" borderId="23" xfId="1" applyNumberFormat="1" applyFont="1" applyBorder="1" applyAlignment="1">
      <alignment horizontal="center" vertical="center" wrapText="1"/>
    </xf>
    <xf numFmtId="1" fontId="14" fillId="4" borderId="23" xfId="0" applyNumberFormat="1" applyFont="1" applyFill="1" applyBorder="1" applyAlignment="1">
      <alignment horizontal="center" vertical="center" wrapText="1"/>
    </xf>
    <xf numFmtId="1" fontId="14" fillId="0" borderId="23" xfId="0" applyNumberFormat="1" applyFont="1" applyBorder="1" applyAlignment="1">
      <alignment horizontal="center" vertical="center" wrapText="1"/>
    </xf>
    <xf numFmtId="4" fontId="14" fillId="0" borderId="23" xfId="0" applyNumberFormat="1" applyFont="1" applyBorder="1" applyAlignment="1">
      <alignment horizontal="center" vertical="center" wrapText="1"/>
    </xf>
    <xf numFmtId="0" fontId="20" fillId="0" borderId="24" xfId="0" applyFont="1" applyBorder="1" applyAlignment="1">
      <alignment horizontal="center" vertical="center" wrapText="1"/>
    </xf>
    <xf numFmtId="0" fontId="14" fillId="4" borderId="26" xfId="0" applyFont="1" applyFill="1" applyBorder="1" applyAlignment="1">
      <alignment horizontal="center" vertical="center" wrapText="1"/>
    </xf>
    <xf numFmtId="0" fontId="20" fillId="0" borderId="26" xfId="0" applyFont="1" applyFill="1" applyBorder="1" applyAlignment="1">
      <alignment horizontal="center" vertical="center" wrapText="1"/>
    </xf>
    <xf numFmtId="0" fontId="16" fillId="4" borderId="26" xfId="0" applyFont="1" applyFill="1" applyBorder="1" applyAlignment="1">
      <alignment horizontal="center" vertical="center" wrapText="1"/>
    </xf>
    <xf numFmtId="0" fontId="14" fillId="4" borderId="26" xfId="0" applyFont="1" applyFill="1" applyBorder="1" applyAlignment="1">
      <alignment horizontal="center" vertical="center"/>
    </xf>
    <xf numFmtId="0" fontId="20" fillId="0" borderId="23" xfId="0" applyFont="1" applyFill="1" applyBorder="1" applyAlignment="1">
      <alignment horizontal="center" vertical="center" wrapText="1"/>
    </xf>
    <xf numFmtId="9" fontId="16" fillId="0" borderId="23" xfId="1" applyFont="1" applyBorder="1" applyAlignment="1">
      <alignment horizontal="center" vertical="center"/>
    </xf>
    <xf numFmtId="9" fontId="14" fillId="0" borderId="23" xfId="1" applyFont="1" applyBorder="1" applyAlignment="1">
      <alignment horizontal="center" vertical="center" wrapText="1"/>
    </xf>
    <xf numFmtId="0" fontId="14" fillId="0" borderId="23" xfId="0" applyFont="1" applyBorder="1" applyAlignment="1">
      <alignment horizontal="center" vertical="center" wrapText="1"/>
    </xf>
    <xf numFmtId="9" fontId="14" fillId="0" borderId="23" xfId="0" applyNumberFormat="1" applyFont="1" applyFill="1" applyBorder="1" applyAlignment="1">
      <alignment horizontal="center" vertical="center" wrapText="1"/>
    </xf>
    <xf numFmtId="0" fontId="14" fillId="0" borderId="23" xfId="0" applyFont="1" applyFill="1" applyBorder="1" applyAlignment="1">
      <alignment horizontal="center" vertical="center" wrapText="1"/>
    </xf>
    <xf numFmtId="0" fontId="14" fillId="0" borderId="23" xfId="0" applyFont="1" applyBorder="1" applyAlignment="1">
      <alignment horizontal="center" vertical="center" wrapText="1"/>
    </xf>
    <xf numFmtId="0" fontId="14" fillId="0" borderId="23" xfId="0" applyFont="1" applyFill="1" applyBorder="1" applyAlignment="1">
      <alignment horizontal="center" vertical="center" wrapText="1"/>
    </xf>
    <xf numFmtId="3" fontId="14" fillId="4" borderId="23" xfId="0" applyNumberFormat="1" applyFont="1" applyFill="1" applyBorder="1" applyAlignment="1">
      <alignment horizontal="center" vertical="center"/>
    </xf>
    <xf numFmtId="0" fontId="14" fillId="4" borderId="23" xfId="0" applyFont="1" applyFill="1" applyBorder="1" applyAlignment="1">
      <alignment horizontal="center" vertical="center" wrapText="1"/>
    </xf>
    <xf numFmtId="3" fontId="14" fillId="0" borderId="23" xfId="0" applyNumberFormat="1" applyFont="1" applyBorder="1" applyAlignment="1">
      <alignment horizontal="center" vertical="center" wrapText="1"/>
    </xf>
    <xf numFmtId="0" fontId="20" fillId="0" borderId="23" xfId="0" applyFont="1" applyBorder="1" applyAlignment="1">
      <alignment horizontal="center" vertical="center" wrapText="1"/>
    </xf>
    <xf numFmtId="0" fontId="16" fillId="4" borderId="2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3" borderId="4" xfId="0" applyFont="1" applyFill="1" applyBorder="1" applyAlignment="1">
      <alignment horizontal="center" vertical="center"/>
    </xf>
    <xf numFmtId="0" fontId="1" fillId="2" borderId="8"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4" fillId="4" borderId="25" xfId="0" applyFont="1" applyFill="1" applyBorder="1" applyAlignment="1">
      <alignment horizontal="center" vertical="center" wrapText="1"/>
    </xf>
    <xf numFmtId="0" fontId="14" fillId="0" borderId="23" xfId="0" applyFont="1" applyBorder="1" applyAlignment="1">
      <alignment horizontal="center" vertical="center"/>
    </xf>
    <xf numFmtId="9" fontId="14" fillId="0" borderId="23" xfId="0" applyNumberFormat="1" applyFont="1" applyFill="1" applyBorder="1" applyAlignment="1">
      <alignment horizontal="center" vertical="center" wrapText="1"/>
    </xf>
    <xf numFmtId="0" fontId="14" fillId="4" borderId="23" xfId="0" applyFont="1" applyFill="1" applyBorder="1" applyAlignment="1">
      <alignment horizontal="center" vertical="center"/>
    </xf>
    <xf numFmtId="0" fontId="14" fillId="5" borderId="23" xfId="0" applyFont="1" applyFill="1" applyBorder="1" applyAlignment="1">
      <alignment horizontal="center" vertical="center" wrapText="1"/>
    </xf>
    <xf numFmtId="9" fontId="14" fillId="4" borderId="23" xfId="0" applyNumberFormat="1" applyFont="1" applyFill="1" applyBorder="1" applyAlignment="1">
      <alignment horizontal="center" vertical="center"/>
    </xf>
    <xf numFmtId="9" fontId="14" fillId="0" borderId="23" xfId="0" applyNumberFormat="1" applyFont="1" applyBorder="1" applyAlignment="1">
      <alignment horizontal="center" vertical="center" wrapText="1"/>
    </xf>
    <xf numFmtId="0" fontId="14" fillId="0" borderId="25" xfId="0" applyFont="1" applyFill="1" applyBorder="1" applyAlignment="1">
      <alignment horizontal="center" vertical="center" wrapText="1"/>
    </xf>
    <xf numFmtId="0" fontId="14" fillId="0" borderId="25" xfId="0" applyFont="1" applyBorder="1" applyAlignment="1">
      <alignment horizontal="center" vertical="center" wrapText="1"/>
    </xf>
    <xf numFmtId="0" fontId="14" fillId="5" borderId="25" xfId="0" applyFont="1" applyFill="1" applyBorder="1" applyAlignment="1">
      <alignment horizontal="center" vertical="center" wrapText="1"/>
    </xf>
    <xf numFmtId="0" fontId="5" fillId="0" borderId="14" xfId="0" applyFont="1" applyBorder="1" applyAlignment="1">
      <alignment horizontal="justify" vertical="center" wrapText="1"/>
    </xf>
    <xf numFmtId="0" fontId="5" fillId="0" borderId="12" xfId="0" applyFont="1" applyBorder="1" applyAlignment="1">
      <alignment horizontal="justify" vertical="center" wrapText="1"/>
    </xf>
    <xf numFmtId="0" fontId="14" fillId="0" borderId="23" xfId="0" applyFont="1" applyBorder="1" applyAlignment="1">
      <alignment vertical="center" wrapText="1"/>
    </xf>
    <xf numFmtId="0" fontId="16" fillId="0" borderId="23" xfId="0" applyFont="1" applyFill="1" applyBorder="1" applyAlignment="1">
      <alignment horizontal="center" vertical="center" wrapText="1"/>
    </xf>
    <xf numFmtId="0" fontId="0" fillId="0" borderId="23" xfId="0" applyBorder="1"/>
    <xf numFmtId="0" fontId="0" fillId="0" borderId="23" xfId="0" applyBorder="1" applyAlignment="1">
      <alignment wrapText="1"/>
    </xf>
    <xf numFmtId="0" fontId="0" fillId="0" borderId="23" xfId="0" applyBorder="1" applyAlignment="1"/>
    <xf numFmtId="0" fontId="0" fillId="0" borderId="23" xfId="0" applyBorder="1" applyAlignment="1">
      <alignment horizontal="center" vertical="center" wrapText="1"/>
    </xf>
    <xf numFmtId="171" fontId="14" fillId="0" borderId="23" xfId="0" applyNumberFormat="1" applyFont="1" applyBorder="1" applyAlignment="1">
      <alignment horizontal="center" vertical="center" wrapText="1"/>
    </xf>
    <xf numFmtId="171" fontId="14" fillId="0" borderId="23" xfId="0" applyNumberFormat="1" applyFont="1" applyBorder="1" applyAlignment="1">
      <alignment horizontal="center" vertical="center"/>
    </xf>
    <xf numFmtId="9" fontId="14" fillId="0" borderId="23" xfId="0" applyNumberFormat="1" applyFont="1" applyFill="1" applyBorder="1" applyAlignment="1">
      <alignment horizontal="center" vertical="center"/>
    </xf>
    <xf numFmtId="171" fontId="14" fillId="4" borderId="23" xfId="3" applyNumberFormat="1" applyFont="1" applyFill="1" applyBorder="1" applyAlignment="1">
      <alignment horizontal="center" vertical="center" wrapText="1"/>
    </xf>
    <xf numFmtId="0" fontId="14" fillId="4" borderId="25" xfId="0" applyFont="1" applyFill="1" applyBorder="1" applyAlignment="1">
      <alignment vertical="center" wrapText="1"/>
    </xf>
    <xf numFmtId="170" fontId="16" fillId="0" borderId="25" xfId="0" applyNumberFormat="1" applyFont="1" applyFill="1" applyBorder="1" applyAlignment="1">
      <alignment horizontal="center" vertical="center" wrapText="1"/>
    </xf>
    <xf numFmtId="0" fontId="9" fillId="0" borderId="0" xfId="0" applyFont="1" applyFill="1" applyBorder="1" applyAlignment="1">
      <alignment horizontal="center" vertical="center" wrapText="1"/>
    </xf>
    <xf numFmtId="170" fontId="16" fillId="0" borderId="0" xfId="0" applyNumberFormat="1" applyFont="1" applyFill="1" applyBorder="1" applyAlignment="1">
      <alignment horizontal="center" vertical="center" wrapText="1"/>
    </xf>
    <xf numFmtId="171" fontId="14" fillId="4" borderId="25" xfId="3" applyNumberFormat="1" applyFont="1" applyFill="1" applyBorder="1" applyAlignment="1">
      <alignment horizontal="center" vertical="center" wrapText="1"/>
    </xf>
    <xf numFmtId="0" fontId="14" fillId="0" borderId="27" xfId="0" applyFont="1" applyFill="1" applyBorder="1" applyAlignment="1">
      <alignment horizontal="center" vertical="center" wrapText="1"/>
    </xf>
    <xf numFmtId="0" fontId="16" fillId="0" borderId="28"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0" xfId="0" applyFont="1" applyFill="1" applyBorder="1"/>
    <xf numFmtId="2" fontId="14" fillId="4" borderId="23" xfId="0" applyNumberFormat="1" applyFont="1" applyFill="1" applyBorder="1" applyAlignment="1">
      <alignment horizontal="center" vertical="center" wrapText="1"/>
    </xf>
    <xf numFmtId="2" fontId="14" fillId="0" borderId="23" xfId="0" applyNumberFormat="1" applyFont="1" applyBorder="1" applyAlignment="1">
      <alignment horizontal="center" vertical="center" wrapText="1"/>
    </xf>
    <xf numFmtId="2" fontId="0" fillId="0" borderId="23" xfId="0" applyNumberFormat="1" applyBorder="1" applyAlignment="1">
      <alignment horizontal="center" vertical="center" wrapText="1"/>
    </xf>
    <xf numFmtId="164" fontId="14" fillId="0" borderId="0" xfId="0" applyNumberFormat="1" applyFont="1" applyFill="1" applyBorder="1" applyAlignment="1">
      <alignment horizontal="center" vertical="center" wrapText="1"/>
    </xf>
    <xf numFmtId="0" fontId="0" fillId="0" borderId="0" xfId="0" applyFill="1" applyBorder="1"/>
    <xf numFmtId="171" fontId="14" fillId="0" borderId="23" xfId="3" applyNumberFormat="1" applyFont="1" applyBorder="1" applyAlignment="1">
      <alignment horizontal="center" vertical="center" wrapText="1"/>
    </xf>
    <xf numFmtId="171" fontId="0" fillId="0" borderId="23" xfId="0" applyNumberFormat="1" applyBorder="1" applyAlignment="1">
      <alignment horizontal="center" vertical="center" wrapText="1"/>
    </xf>
    <xf numFmtId="0" fontId="14" fillId="0" borderId="23" xfId="0" applyFont="1" applyFill="1" applyBorder="1" applyAlignment="1">
      <alignment horizontal="center" vertical="center"/>
    </xf>
    <xf numFmtId="0" fontId="20" fillId="0" borderId="23" xfId="0" applyFont="1" applyBorder="1" applyAlignment="1">
      <alignment horizontal="left" vertical="center" wrapText="1"/>
    </xf>
    <xf numFmtId="0" fontId="0" fillId="0" borderId="0" xfId="0" applyAlignment="1">
      <alignment horizontal="center"/>
    </xf>
    <xf numFmtId="0" fontId="0" fillId="0" borderId="23" xfId="0" applyBorder="1" applyAlignment="1">
      <alignment horizontal="center"/>
    </xf>
    <xf numFmtId="0" fontId="16" fillId="0" borderId="23" xfId="0" applyFont="1" applyFill="1" applyBorder="1" applyAlignment="1">
      <alignment horizontal="left" vertical="center" wrapText="1"/>
    </xf>
    <xf numFmtId="0" fontId="2" fillId="3" borderId="7" xfId="0" applyFont="1" applyFill="1" applyBorder="1" applyAlignment="1">
      <alignment horizontal="left" vertical="center"/>
    </xf>
    <xf numFmtId="0" fontId="20" fillId="0" borderId="27" xfId="0" applyFont="1" applyFill="1" applyBorder="1" applyAlignment="1">
      <alignment horizontal="center" vertical="center" wrapText="1"/>
    </xf>
    <xf numFmtId="0" fontId="20" fillId="0" borderId="27" xfId="0" applyFont="1" applyBorder="1" applyAlignment="1">
      <alignment horizontal="center" vertical="center" wrapText="1"/>
    </xf>
    <xf numFmtId="170" fontId="20" fillId="0" borderId="0" xfId="0" applyNumberFormat="1" applyFont="1" applyFill="1" applyBorder="1" applyAlignment="1">
      <alignment horizontal="center" vertical="center" wrapText="1"/>
    </xf>
    <xf numFmtId="9" fontId="16" fillId="4" borderId="23" xfId="0" applyNumberFormat="1" applyFont="1" applyFill="1" applyBorder="1" applyAlignment="1">
      <alignment horizontal="center" vertical="center"/>
    </xf>
    <xf numFmtId="0" fontId="14" fillId="0" borderId="0" xfId="0" applyFont="1" applyBorder="1" applyAlignment="1">
      <alignment vertical="center" wrapText="1"/>
    </xf>
    <xf numFmtId="4" fontId="0" fillId="0" borderId="0" xfId="0" applyNumberFormat="1" applyAlignment="1"/>
    <xf numFmtId="3" fontId="14" fillId="4" borderId="23" xfId="0" applyNumberFormat="1" applyFont="1" applyFill="1" applyBorder="1" applyAlignment="1">
      <alignment horizontal="center" vertical="center" wrapText="1"/>
    </xf>
    <xf numFmtId="0" fontId="14" fillId="4" borderId="26" xfId="0" applyFont="1" applyFill="1" applyBorder="1" applyAlignment="1">
      <alignment vertical="center" wrapText="1"/>
    </xf>
    <xf numFmtId="9" fontId="14" fillId="5" borderId="23" xfId="1" applyFont="1" applyFill="1" applyBorder="1" applyAlignment="1">
      <alignment horizontal="center" vertical="center"/>
    </xf>
    <xf numFmtId="3" fontId="14" fillId="4" borderId="25" xfId="0" applyNumberFormat="1" applyFont="1" applyFill="1" applyBorder="1" applyAlignment="1">
      <alignment horizontal="center" vertical="center" wrapText="1"/>
    </xf>
    <xf numFmtId="0" fontId="14" fillId="0" borderId="29" xfId="0" applyFont="1" applyBorder="1" applyAlignment="1">
      <alignment horizontal="center" vertical="center" wrapText="1"/>
    </xf>
    <xf numFmtId="3" fontId="14" fillId="4" borderId="29" xfId="0" applyNumberFormat="1" applyFont="1" applyFill="1" applyBorder="1" applyAlignment="1">
      <alignment horizontal="center" vertical="center" wrapText="1"/>
    </xf>
    <xf numFmtId="0" fontId="14" fillId="5" borderId="25" xfId="0" applyFont="1" applyFill="1" applyBorder="1" applyAlignment="1">
      <alignment horizontal="center" vertical="center"/>
    </xf>
    <xf numFmtId="0" fontId="14" fillId="4" borderId="29" xfId="0" applyFont="1" applyFill="1" applyBorder="1" applyAlignment="1">
      <alignment horizontal="center" vertical="center" wrapText="1"/>
    </xf>
    <xf numFmtId="171" fontId="14" fillId="0" borderId="30" xfId="0" applyNumberFormat="1" applyFont="1" applyBorder="1" applyAlignment="1">
      <alignment horizontal="center" vertical="center" wrapText="1"/>
    </xf>
    <xf numFmtId="0" fontId="14" fillId="0" borderId="29" xfId="0" applyFont="1" applyBorder="1" applyAlignment="1">
      <alignment horizontal="center" vertical="center"/>
    </xf>
    <xf numFmtId="0" fontId="20" fillId="0" borderId="29" xfId="0" applyFont="1" applyBorder="1" applyAlignment="1">
      <alignment horizontal="center" vertical="center" wrapText="1"/>
    </xf>
    <xf numFmtId="0" fontId="14" fillId="5" borderId="29" xfId="0" applyFont="1" applyFill="1" applyBorder="1" applyAlignment="1">
      <alignment horizontal="center" vertical="center" wrapText="1"/>
    </xf>
    <xf numFmtId="0" fontId="14" fillId="5" borderId="29" xfId="0" applyFont="1" applyFill="1" applyBorder="1" applyAlignment="1">
      <alignment horizontal="center" vertical="center"/>
    </xf>
    <xf numFmtId="0" fontId="14" fillId="0" borderId="30" xfId="0" applyFont="1" applyBorder="1" applyAlignment="1">
      <alignment horizontal="center" vertical="center" wrapText="1"/>
    </xf>
    <xf numFmtId="0" fontId="14" fillId="4" borderId="30" xfId="0" applyFont="1" applyFill="1" applyBorder="1" applyAlignment="1">
      <alignment horizontal="center" vertical="center" wrapText="1"/>
    </xf>
    <xf numFmtId="0" fontId="0" fillId="4" borderId="0" xfId="0" applyFill="1" applyAlignment="1"/>
    <xf numFmtId="0" fontId="0" fillId="4" borderId="0" xfId="0" applyFill="1" applyAlignment="1">
      <alignment horizontal="center"/>
    </xf>
    <xf numFmtId="0" fontId="2" fillId="4" borderId="0" xfId="0" applyFont="1" applyFill="1" applyAlignment="1">
      <alignment horizontal="center"/>
    </xf>
    <xf numFmtId="0" fontId="7" fillId="0" borderId="0" xfId="0" applyFont="1" applyAlignment="1"/>
    <xf numFmtId="9" fontId="14" fillId="0" borderId="29" xfId="1" applyFont="1" applyFill="1" applyBorder="1" applyAlignment="1">
      <alignment horizontal="center" vertical="center" wrapText="1"/>
    </xf>
    <xf numFmtId="9" fontId="14" fillId="5" borderId="25" xfId="0" applyNumberFormat="1" applyFont="1" applyFill="1" applyBorder="1" applyAlignment="1">
      <alignment horizontal="center" vertical="center" wrapText="1"/>
    </xf>
    <xf numFmtId="0" fontId="16" fillId="5" borderId="29" xfId="0" applyFont="1" applyFill="1" applyBorder="1" applyAlignment="1">
      <alignment horizontal="center" vertical="center" wrapText="1"/>
    </xf>
    <xf numFmtId="9" fontId="14" fillId="5" borderId="29" xfId="0" applyNumberFormat="1" applyFont="1" applyFill="1" applyBorder="1" applyAlignment="1">
      <alignment horizontal="center" vertical="center" wrapText="1"/>
    </xf>
    <xf numFmtId="0" fontId="14" fillId="0" borderId="30" xfId="0" applyFont="1" applyFill="1" applyBorder="1" applyAlignment="1">
      <alignment horizontal="center" vertical="center" wrapText="1"/>
    </xf>
    <xf numFmtId="0" fontId="14" fillId="0" borderId="30" xfId="0" applyFont="1" applyBorder="1" applyAlignment="1">
      <alignment horizontal="center" vertical="center"/>
    </xf>
    <xf numFmtId="9" fontId="14" fillId="0" borderId="30" xfId="0" applyNumberFormat="1" applyFont="1" applyFill="1" applyBorder="1" applyAlignment="1">
      <alignment horizontal="center" vertical="center" wrapText="1"/>
    </xf>
    <xf numFmtId="1" fontId="14" fillId="0" borderId="30" xfId="0" applyNumberFormat="1" applyFont="1" applyFill="1" applyBorder="1" applyAlignment="1">
      <alignment horizontal="center" vertical="center" wrapText="1"/>
    </xf>
    <xf numFmtId="9" fontId="14" fillId="0" borderId="30" xfId="1" applyFont="1" applyFill="1" applyBorder="1" applyAlignment="1">
      <alignment horizontal="center" vertical="center" wrapText="1"/>
    </xf>
    <xf numFmtId="0" fontId="14" fillId="4" borderId="31" xfId="0" applyFont="1" applyFill="1" applyBorder="1" applyAlignment="1">
      <alignment horizontal="center" vertical="center" wrapText="1"/>
    </xf>
    <xf numFmtId="0" fontId="14" fillId="5" borderId="30" xfId="0" applyFont="1" applyFill="1" applyBorder="1" applyAlignment="1">
      <alignment horizontal="center" vertical="center" wrapText="1"/>
    </xf>
    <xf numFmtId="0" fontId="14" fillId="5" borderId="30" xfId="0" applyFont="1" applyFill="1" applyBorder="1" applyAlignment="1">
      <alignment horizontal="center" vertical="center"/>
    </xf>
    <xf numFmtId="9" fontId="14" fillId="5" borderId="30" xfId="0" applyNumberFormat="1" applyFont="1" applyFill="1" applyBorder="1" applyAlignment="1">
      <alignment horizontal="center" vertical="center" wrapText="1"/>
    </xf>
    <xf numFmtId="3" fontId="14" fillId="4" borderId="30" xfId="0" applyNumberFormat="1" applyFont="1" applyFill="1" applyBorder="1" applyAlignment="1">
      <alignment horizontal="center" vertical="center"/>
    </xf>
    <xf numFmtId="172" fontId="14" fillId="4" borderId="30" xfId="0" applyNumberFormat="1" applyFont="1" applyFill="1" applyBorder="1" applyAlignment="1">
      <alignment horizontal="center" vertical="center"/>
    </xf>
    <xf numFmtId="0" fontId="14" fillId="0" borderId="30" xfId="0" applyFont="1" applyFill="1" applyBorder="1" applyAlignment="1">
      <alignment horizontal="center" vertical="center"/>
    </xf>
    <xf numFmtId="0" fontId="14" fillId="0" borderId="30" xfId="0" applyNumberFormat="1" applyFont="1" applyFill="1" applyBorder="1" applyAlignment="1">
      <alignment horizontal="center" vertical="center" wrapText="1"/>
    </xf>
    <xf numFmtId="3" fontId="14" fillId="0" borderId="30" xfId="0" applyNumberFormat="1" applyFont="1" applyFill="1" applyBorder="1" applyAlignment="1">
      <alignment horizontal="center" vertical="center" wrapText="1"/>
    </xf>
    <xf numFmtId="171" fontId="14" fillId="0" borderId="17" xfId="0" applyNumberFormat="1" applyFont="1" applyFill="1" applyBorder="1" applyAlignment="1">
      <alignment horizontal="center" vertical="center"/>
    </xf>
    <xf numFmtId="0" fontId="2" fillId="3" borderId="7" xfId="0" applyFont="1" applyFill="1" applyBorder="1" applyAlignment="1">
      <alignment horizontal="center" vertical="center"/>
    </xf>
    <xf numFmtId="0" fontId="14" fillId="0" borderId="0" xfId="0" applyFont="1" applyBorder="1"/>
    <xf numFmtId="0" fontId="0" fillId="0" borderId="0" xfId="0" applyBorder="1"/>
    <xf numFmtId="0" fontId="0" fillId="0" borderId="0" xfId="0" applyAlignment="1">
      <alignment horizontal="center" vertical="center"/>
    </xf>
    <xf numFmtId="0" fontId="0" fillId="4" borderId="0" xfId="0" applyFill="1" applyAlignment="1">
      <alignment horizontal="center" vertical="center"/>
    </xf>
    <xf numFmtId="0" fontId="7" fillId="4" borderId="0" xfId="0" applyFont="1" applyFill="1" applyAlignment="1">
      <alignment horizontal="center" vertical="center"/>
    </xf>
    <xf numFmtId="0" fontId="2" fillId="4" borderId="0" xfId="0" applyFont="1" applyFill="1" applyAlignment="1">
      <alignment horizontal="center" vertical="center"/>
    </xf>
    <xf numFmtId="3" fontId="14" fillId="0" borderId="25" xfId="0" applyNumberFormat="1" applyFont="1" applyFill="1" applyBorder="1" applyAlignment="1">
      <alignment horizontal="center" vertical="center" wrapText="1"/>
    </xf>
    <xf numFmtId="0" fontId="14" fillId="0" borderId="23" xfId="0" applyFont="1" applyBorder="1" applyAlignment="1">
      <alignment horizontal="center" vertical="center" wrapText="1"/>
    </xf>
    <xf numFmtId="0" fontId="14" fillId="0" borderId="30" xfId="0" applyFont="1" applyBorder="1" applyAlignment="1">
      <alignment horizontal="center" vertical="center" wrapText="1"/>
    </xf>
    <xf numFmtId="0" fontId="14" fillId="4" borderId="30" xfId="0" applyFont="1" applyFill="1" applyBorder="1" applyAlignment="1">
      <alignment horizontal="center" vertical="center" wrapText="1"/>
    </xf>
    <xf numFmtId="0" fontId="14" fillId="0" borderId="30" xfId="0" applyFont="1" applyFill="1" applyBorder="1" applyAlignment="1">
      <alignment horizontal="center" vertical="center" wrapText="1"/>
    </xf>
    <xf numFmtId="0" fontId="16" fillId="4" borderId="30" xfId="0" applyFont="1" applyFill="1" applyBorder="1" applyAlignment="1">
      <alignment horizontal="center" vertical="center" wrapText="1"/>
    </xf>
    <xf numFmtId="9" fontId="14" fillId="4" borderId="30" xfId="0" applyNumberFormat="1" applyFont="1" applyFill="1" applyBorder="1" applyAlignment="1">
      <alignment horizontal="center" vertical="center" wrapText="1"/>
    </xf>
    <xf numFmtId="0" fontId="20" fillId="0" borderId="23" xfId="0" applyFont="1" applyFill="1" applyBorder="1" applyAlignment="1">
      <alignment horizontal="left" vertical="center" wrapText="1"/>
    </xf>
    <xf numFmtId="0" fontId="14" fillId="0" borderId="23" xfId="0" applyFont="1" applyFill="1" applyBorder="1" applyAlignment="1">
      <alignment vertical="center" wrapText="1"/>
    </xf>
    <xf numFmtId="0" fontId="0" fillId="0" borderId="23" xfId="0" applyFont="1" applyFill="1" applyBorder="1" applyAlignment="1">
      <alignment horizontal="center" vertical="center" wrapText="1"/>
    </xf>
    <xf numFmtId="0" fontId="0" fillId="0" borderId="23" xfId="0" applyFont="1" applyBorder="1" applyAlignment="1">
      <alignment horizontal="center" vertical="center" wrapText="1"/>
    </xf>
    <xf numFmtId="0" fontId="31" fillId="0" borderId="29" xfId="0" applyFont="1" applyBorder="1" applyAlignment="1">
      <alignment vertical="center" wrapText="1"/>
    </xf>
    <xf numFmtId="0" fontId="0" fillId="0" borderId="29" xfId="0" applyBorder="1" applyAlignment="1">
      <alignment vertical="center" wrapText="1"/>
    </xf>
    <xf numFmtId="0" fontId="31" fillId="0" borderId="23" xfId="0" applyFont="1" applyBorder="1" applyAlignment="1">
      <alignment horizontal="center" vertical="center" wrapText="1"/>
    </xf>
    <xf numFmtId="0" fontId="32" fillId="0" borderId="23" xfId="0" applyFont="1" applyBorder="1" applyAlignment="1">
      <alignment horizontal="center" vertical="center" wrapText="1"/>
    </xf>
    <xf numFmtId="0" fontId="14" fillId="0" borderId="23" xfId="0" applyFont="1" applyFill="1" applyBorder="1" applyAlignment="1">
      <alignment horizontal="center" vertical="center" wrapText="1"/>
    </xf>
    <xf numFmtId="9" fontId="14" fillId="0" borderId="23" xfId="0" applyNumberFormat="1" applyFont="1" applyFill="1" applyBorder="1" applyAlignment="1">
      <alignment horizontal="center" vertical="center" wrapText="1"/>
    </xf>
    <xf numFmtId="0" fontId="14" fillId="0" borderId="30" xfId="0" applyFont="1" applyFill="1" applyBorder="1" applyAlignment="1">
      <alignment horizontal="center" vertical="center" wrapText="1"/>
    </xf>
    <xf numFmtId="0" fontId="14" fillId="0" borderId="32" xfId="0" applyFont="1" applyFill="1" applyBorder="1" applyAlignment="1">
      <alignment horizontal="center" vertical="center" wrapText="1"/>
    </xf>
    <xf numFmtId="9" fontId="14" fillId="0" borderId="23" xfId="0" applyNumberFormat="1" applyFont="1" applyBorder="1" applyAlignment="1">
      <alignment horizontal="center" vertical="center" wrapText="1"/>
    </xf>
    <xf numFmtId="0" fontId="14" fillId="0" borderId="23" xfId="0" applyFont="1" applyFill="1" applyBorder="1" applyAlignment="1">
      <alignment horizontal="left" vertical="center" wrapText="1"/>
    </xf>
    <xf numFmtId="0" fontId="5" fillId="0" borderId="12" xfId="0" applyFont="1" applyBorder="1" applyAlignment="1">
      <alignment horizontal="justify" vertical="center" wrapText="1"/>
    </xf>
    <xf numFmtId="0" fontId="5" fillId="0" borderId="13" xfId="0" applyFont="1" applyFill="1" applyBorder="1" applyAlignment="1">
      <alignment horizontal="justify" vertical="center" wrapText="1"/>
    </xf>
    <xf numFmtId="0" fontId="16" fillId="0" borderId="30" xfId="0" applyNumberFormat="1" applyFont="1" applyFill="1" applyBorder="1" applyAlignment="1">
      <alignment horizontal="center" vertical="center" wrapText="1"/>
    </xf>
    <xf numFmtId="0" fontId="5" fillId="0" borderId="15" xfId="0" applyFont="1" applyFill="1" applyBorder="1" applyAlignment="1">
      <alignment horizontal="justify" vertical="center" wrapText="1"/>
    </xf>
    <xf numFmtId="0" fontId="35" fillId="0" borderId="15" xfId="0" applyFont="1" applyFill="1" applyBorder="1" applyAlignment="1">
      <alignment horizontal="justify" vertical="center" wrapText="1"/>
    </xf>
    <xf numFmtId="0" fontId="35" fillId="0" borderId="13" xfId="0" applyFont="1" applyFill="1" applyBorder="1" applyAlignment="1">
      <alignment horizontal="justify" vertical="center" wrapText="1"/>
    </xf>
    <xf numFmtId="0" fontId="5" fillId="0" borderId="14" xfId="0" applyFont="1" applyFill="1" applyBorder="1" applyAlignment="1">
      <alignment horizontal="justify" vertical="center" wrapText="1"/>
    </xf>
    <xf numFmtId="0" fontId="4" fillId="0" borderId="12" xfId="0" applyFont="1" applyFill="1" applyBorder="1" applyAlignment="1">
      <alignment horizontal="justify" vertical="center" wrapText="1"/>
    </xf>
    <xf numFmtId="0" fontId="5" fillId="0" borderId="12" xfId="0" applyFont="1" applyFill="1" applyBorder="1" applyAlignment="1">
      <alignment horizontal="justify" vertical="center" wrapText="1"/>
    </xf>
    <xf numFmtId="0" fontId="14" fillId="0" borderId="23" xfId="0" applyFont="1" applyBorder="1" applyAlignment="1">
      <alignment horizontal="center" vertical="center" wrapText="1"/>
    </xf>
    <xf numFmtId="0" fontId="14" fillId="0" borderId="23" xfId="0" applyFont="1" applyFill="1" applyBorder="1" applyAlignment="1">
      <alignment horizontal="center" vertical="center" wrapText="1"/>
    </xf>
    <xf numFmtId="3" fontId="14" fillId="4" borderId="23" xfId="0" applyNumberFormat="1" applyFont="1" applyFill="1" applyBorder="1" applyAlignment="1">
      <alignment horizontal="center" vertical="center"/>
    </xf>
    <xf numFmtId="0" fontId="14" fillId="4" borderId="23" xfId="0" applyFont="1" applyFill="1" applyBorder="1" applyAlignment="1">
      <alignment horizontal="center" vertical="center" wrapText="1"/>
    </xf>
    <xf numFmtId="0" fontId="17" fillId="4" borderId="23" xfId="0" applyFont="1" applyFill="1" applyBorder="1" applyAlignment="1">
      <alignment horizontal="center" vertical="center" wrapText="1"/>
    </xf>
    <xf numFmtId="3" fontId="17" fillId="0" borderId="23" xfId="0" applyNumberFormat="1" applyFont="1" applyBorder="1" applyAlignment="1">
      <alignment horizontal="center" vertical="center" wrapText="1"/>
    </xf>
    <xf numFmtId="0" fontId="20" fillId="0" borderId="23" xfId="0" applyFont="1" applyBorder="1" applyAlignment="1">
      <alignment horizontal="center" vertical="center" wrapText="1"/>
    </xf>
    <xf numFmtId="0" fontId="1" fillId="2" borderId="18"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3" fillId="4" borderId="0" xfId="0" applyFont="1" applyFill="1" applyAlignment="1">
      <alignment horizont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3" fillId="4" borderId="0" xfId="0" applyFont="1" applyFill="1" applyAlignment="1">
      <alignment horizontal="left"/>
    </xf>
    <xf numFmtId="0" fontId="1" fillId="2" borderId="0"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19" xfId="0" applyFont="1" applyFill="1" applyBorder="1" applyAlignment="1">
      <alignment horizontal="center" vertical="center" wrapText="1"/>
    </xf>
    <xf numFmtId="171" fontId="14" fillId="0" borderId="23" xfId="0" applyNumberFormat="1" applyFont="1" applyBorder="1" applyAlignment="1">
      <alignment horizontal="center" vertical="center" wrapText="1"/>
    </xf>
    <xf numFmtId="0" fontId="14" fillId="4" borderId="24" xfId="0" applyFont="1" applyFill="1" applyBorder="1" applyAlignment="1">
      <alignment horizontal="center" vertical="center" wrapText="1"/>
    </xf>
    <xf numFmtId="0" fontId="14" fillId="4" borderId="26" xfId="0" applyFont="1" applyFill="1" applyBorder="1" applyAlignment="1">
      <alignment horizontal="center" vertical="center" wrapText="1"/>
    </xf>
    <xf numFmtId="0" fontId="14" fillId="4" borderId="25" xfId="0" applyFont="1" applyFill="1" applyBorder="1" applyAlignment="1">
      <alignment horizontal="center" vertical="center" wrapText="1"/>
    </xf>
    <xf numFmtId="3" fontId="14" fillId="0" borderId="23" xfId="0" applyNumberFormat="1" applyFont="1" applyBorder="1" applyAlignment="1">
      <alignment horizontal="center" vertical="center" wrapText="1"/>
    </xf>
    <xf numFmtId="0" fontId="14" fillId="0" borderId="23" xfId="0" applyFont="1" applyBorder="1" applyAlignment="1">
      <alignment horizontal="center" vertical="center"/>
    </xf>
    <xf numFmtId="10" fontId="14" fillId="0" borderId="23" xfId="0" applyNumberFormat="1" applyFont="1" applyFill="1" applyBorder="1" applyAlignment="1">
      <alignment horizontal="center" vertical="center" wrapText="1"/>
    </xf>
    <xf numFmtId="9" fontId="14" fillId="0" borderId="23" xfId="0" applyNumberFormat="1" applyFont="1" applyFill="1" applyBorder="1" applyAlignment="1">
      <alignment horizontal="center" vertical="center" wrapText="1"/>
    </xf>
    <xf numFmtId="0" fontId="14" fillId="0" borderId="24"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32" xfId="0" applyFont="1" applyFill="1" applyBorder="1" applyAlignment="1">
      <alignment horizontal="center" vertical="center" wrapText="1"/>
    </xf>
    <xf numFmtId="0" fontId="14" fillId="5" borderId="33" xfId="0" applyFont="1" applyFill="1" applyBorder="1" applyAlignment="1">
      <alignment horizontal="center" vertical="center"/>
    </xf>
    <xf numFmtId="0" fontId="14" fillId="5" borderId="25" xfId="0" applyFont="1" applyFill="1" applyBorder="1" applyAlignment="1">
      <alignment horizontal="center" vertical="center"/>
    </xf>
    <xf numFmtId="9" fontId="14" fillId="5" borderId="33" xfId="1" applyFont="1" applyFill="1" applyBorder="1" applyAlignment="1">
      <alignment horizontal="center" vertical="center"/>
    </xf>
    <xf numFmtId="9" fontId="14" fillId="5" borderId="25" xfId="1" applyFont="1" applyFill="1" applyBorder="1" applyAlignment="1">
      <alignment horizontal="center" vertical="center"/>
    </xf>
    <xf numFmtId="0" fontId="14" fillId="5" borderId="24" xfId="0" applyFont="1" applyFill="1" applyBorder="1" applyAlignment="1">
      <alignment horizontal="center" vertical="center" wrapText="1"/>
    </xf>
    <xf numFmtId="0" fontId="14" fillId="5" borderId="30" xfId="0" applyFont="1" applyFill="1" applyBorder="1" applyAlignment="1">
      <alignment horizontal="center" vertical="center" wrapText="1"/>
    </xf>
    <xf numFmtId="0" fontId="20" fillId="0" borderId="24" xfId="0" applyFont="1" applyBorder="1" applyAlignment="1">
      <alignment horizontal="center" vertical="center" wrapText="1"/>
    </xf>
    <xf numFmtId="0" fontId="20" fillId="0" borderId="30" xfId="0" applyFont="1" applyBorder="1" applyAlignment="1">
      <alignment horizontal="center" vertical="center" wrapText="1"/>
    </xf>
    <xf numFmtId="0" fontId="14" fillId="0" borderId="24" xfId="0" applyFont="1" applyBorder="1" applyAlignment="1">
      <alignment horizontal="center" vertical="center"/>
    </xf>
    <xf numFmtId="0" fontId="14" fillId="0" borderId="30" xfId="0" applyFont="1" applyBorder="1" applyAlignment="1">
      <alignment horizontal="center" vertical="center"/>
    </xf>
    <xf numFmtId="0" fontId="14" fillId="0" borderId="30" xfId="0" applyFont="1" applyBorder="1" applyAlignment="1">
      <alignment horizontal="center" vertical="center" wrapText="1"/>
    </xf>
    <xf numFmtId="3" fontId="16" fillId="5" borderId="24" xfId="0" applyNumberFormat="1" applyFont="1" applyFill="1" applyBorder="1" applyAlignment="1">
      <alignment horizontal="center" vertical="center" wrapText="1"/>
    </xf>
    <xf numFmtId="3" fontId="16" fillId="5" borderId="30" xfId="0" applyNumberFormat="1" applyFont="1" applyFill="1" applyBorder="1" applyAlignment="1">
      <alignment horizontal="center" vertical="center" wrapText="1"/>
    </xf>
    <xf numFmtId="0" fontId="14" fillId="4" borderId="30" xfId="0" applyFont="1" applyFill="1" applyBorder="1" applyAlignment="1">
      <alignment horizontal="center" vertical="center" wrapText="1"/>
    </xf>
    <xf numFmtId="0" fontId="14" fillId="0" borderId="33" xfId="0" applyFont="1" applyFill="1" applyBorder="1" applyAlignment="1">
      <alignment horizontal="center" vertical="center" wrapText="1"/>
    </xf>
    <xf numFmtId="0" fontId="14" fillId="0" borderId="26" xfId="0" applyFont="1" applyFill="1" applyBorder="1" applyAlignment="1">
      <alignment horizontal="center" vertical="center" wrapText="1"/>
    </xf>
    <xf numFmtId="0" fontId="14" fillId="0" borderId="30" xfId="0" applyFont="1" applyFill="1" applyBorder="1" applyAlignment="1">
      <alignment horizontal="center" vertical="center" wrapText="1"/>
    </xf>
    <xf numFmtId="10" fontId="14" fillId="0" borderId="33" xfId="1" applyNumberFormat="1" applyFont="1" applyFill="1" applyBorder="1" applyAlignment="1">
      <alignment horizontal="center" vertical="center" wrapText="1"/>
    </xf>
    <xf numFmtId="10" fontId="14" fillId="0" borderId="26" xfId="1" applyNumberFormat="1" applyFont="1" applyFill="1" applyBorder="1" applyAlignment="1">
      <alignment horizontal="center" vertical="center" wrapText="1"/>
    </xf>
    <xf numFmtId="10" fontId="14" fillId="0" borderId="30" xfId="1" applyNumberFormat="1" applyFont="1" applyFill="1" applyBorder="1" applyAlignment="1">
      <alignment horizontal="center" vertical="center" wrapText="1"/>
    </xf>
    <xf numFmtId="0" fontId="14" fillId="0" borderId="33" xfId="0" applyFont="1" applyBorder="1" applyAlignment="1">
      <alignment horizontal="center" vertical="center" wrapText="1"/>
    </xf>
    <xf numFmtId="0" fontId="14" fillId="4" borderId="32" xfId="0" applyFont="1" applyFill="1" applyBorder="1" applyAlignment="1">
      <alignment horizontal="center" vertical="center" wrapText="1"/>
    </xf>
    <xf numFmtId="0" fontId="14" fillId="4" borderId="29" xfId="0" applyFont="1" applyFill="1" applyBorder="1" applyAlignment="1">
      <alignment horizontal="center" vertical="center" wrapText="1"/>
    </xf>
    <xf numFmtId="10" fontId="14" fillId="0" borderId="32" xfId="0" applyNumberFormat="1" applyFont="1" applyFill="1" applyBorder="1" applyAlignment="1">
      <alignment horizontal="center" vertical="center" wrapText="1"/>
    </xf>
    <xf numFmtId="10" fontId="14" fillId="0" borderId="29" xfId="0" applyNumberFormat="1" applyFont="1" applyFill="1" applyBorder="1" applyAlignment="1">
      <alignment horizontal="center" vertical="center" wrapText="1"/>
    </xf>
    <xf numFmtId="9" fontId="14" fillId="0" borderId="32" xfId="0" applyNumberFormat="1" applyFont="1" applyFill="1" applyBorder="1" applyAlignment="1">
      <alignment horizontal="center" vertical="center" wrapText="1"/>
    </xf>
    <xf numFmtId="9" fontId="14" fillId="0" borderId="29" xfId="0" applyNumberFormat="1" applyFont="1" applyFill="1" applyBorder="1" applyAlignment="1">
      <alignment horizontal="center" vertical="center" wrapText="1"/>
    </xf>
    <xf numFmtId="0" fontId="14" fillId="0" borderId="24" xfId="0" applyFont="1" applyFill="1" applyBorder="1" applyAlignment="1">
      <alignment horizontal="center" vertical="center" wrapText="1"/>
    </xf>
    <xf numFmtId="0" fontId="14" fillId="0" borderId="25" xfId="0" applyFont="1" applyFill="1" applyBorder="1" applyAlignment="1">
      <alignment horizontal="center" vertical="center" wrapText="1"/>
    </xf>
    <xf numFmtId="171" fontId="14" fillId="0" borderId="24" xfId="0" applyNumberFormat="1" applyFont="1" applyBorder="1" applyAlignment="1">
      <alignment horizontal="center" vertical="center" wrapText="1"/>
    </xf>
    <xf numFmtId="171" fontId="14" fillId="0" borderId="30" xfId="0" applyNumberFormat="1" applyFont="1" applyBorder="1" applyAlignment="1">
      <alignment horizontal="center" vertical="center" wrapText="1"/>
    </xf>
    <xf numFmtId="171" fontId="14" fillId="0" borderId="33" xfId="0" applyNumberFormat="1" applyFont="1" applyBorder="1" applyAlignment="1">
      <alignment horizontal="center" vertical="center" wrapText="1"/>
    </xf>
    <xf numFmtId="171" fontId="14" fillId="0" borderId="26" xfId="0" applyNumberFormat="1" applyFont="1" applyBorder="1" applyAlignment="1">
      <alignment horizontal="center" vertical="center" wrapText="1"/>
    </xf>
    <xf numFmtId="171" fontId="14" fillId="0" borderId="25" xfId="0" applyNumberFormat="1" applyFont="1" applyBorder="1" applyAlignment="1">
      <alignment horizontal="center" vertical="center" wrapText="1"/>
    </xf>
    <xf numFmtId="3" fontId="14" fillId="0" borderId="25" xfId="0" applyNumberFormat="1" applyFont="1" applyBorder="1" applyAlignment="1">
      <alignment horizontal="center" vertical="center" wrapText="1"/>
    </xf>
    <xf numFmtId="9" fontId="14" fillId="5" borderId="33" xfId="0" applyNumberFormat="1" applyFont="1" applyFill="1" applyBorder="1" applyAlignment="1">
      <alignment horizontal="center" vertical="center" wrapText="1"/>
    </xf>
    <xf numFmtId="9" fontId="14" fillId="5" borderId="26" xfId="0" applyNumberFormat="1" applyFont="1" applyFill="1" applyBorder="1" applyAlignment="1">
      <alignment horizontal="center" vertical="center" wrapText="1"/>
    </xf>
    <xf numFmtId="9" fontId="14" fillId="5" borderId="30" xfId="0" applyNumberFormat="1" applyFont="1" applyFill="1" applyBorder="1" applyAlignment="1">
      <alignment horizontal="center" vertical="center" wrapText="1"/>
    </xf>
    <xf numFmtId="0" fontId="14" fillId="0" borderId="29" xfId="0" applyFont="1" applyFill="1" applyBorder="1" applyAlignment="1">
      <alignment horizontal="center" vertical="center" wrapText="1"/>
    </xf>
    <xf numFmtId="3" fontId="14" fillId="0" borderId="32" xfId="0" applyNumberFormat="1" applyFont="1" applyFill="1" applyBorder="1" applyAlignment="1">
      <alignment horizontal="center" vertical="center" wrapText="1"/>
    </xf>
    <xf numFmtId="9" fontId="14" fillId="0" borderId="32" xfId="1" applyFont="1" applyFill="1" applyBorder="1" applyAlignment="1">
      <alignment horizontal="center" vertical="center" wrapText="1"/>
    </xf>
    <xf numFmtId="9" fontId="14" fillId="0" borderId="23" xfId="1" applyFont="1" applyFill="1" applyBorder="1" applyAlignment="1">
      <alignment horizontal="center" vertical="center" wrapText="1"/>
    </xf>
    <xf numFmtId="9" fontId="14" fillId="0" borderId="29" xfId="1" applyFont="1" applyFill="1" applyBorder="1" applyAlignment="1">
      <alignment horizontal="center" vertical="center" wrapText="1"/>
    </xf>
    <xf numFmtId="0" fontId="14" fillId="5" borderId="26" xfId="0" applyFont="1" applyFill="1" applyBorder="1" applyAlignment="1">
      <alignment horizontal="center" vertical="center"/>
    </xf>
    <xf numFmtId="0" fontId="14" fillId="5" borderId="30" xfId="0" applyFont="1" applyFill="1" applyBorder="1" applyAlignment="1">
      <alignment horizontal="center" vertical="center"/>
    </xf>
    <xf numFmtId="0" fontId="14" fillId="0" borderId="25" xfId="0" applyFont="1" applyBorder="1" applyAlignment="1">
      <alignment horizontal="center" vertical="center"/>
    </xf>
    <xf numFmtId="171" fontId="14" fillId="0" borderId="32" xfId="0" applyNumberFormat="1" applyFont="1" applyBorder="1" applyAlignment="1">
      <alignment horizontal="center" vertical="center" wrapText="1"/>
    </xf>
    <xf numFmtId="171" fontId="14" fillId="0" borderId="29" xfId="0" applyNumberFormat="1" applyFont="1" applyBorder="1" applyAlignment="1">
      <alignment horizontal="center" vertical="center" wrapText="1"/>
    </xf>
    <xf numFmtId="3" fontId="14" fillId="0" borderId="32" xfId="0" applyNumberFormat="1" applyFont="1" applyBorder="1" applyAlignment="1">
      <alignment horizontal="center" vertical="center" wrapText="1"/>
    </xf>
    <xf numFmtId="3" fontId="14" fillId="0" borderId="29" xfId="0" applyNumberFormat="1" applyFont="1" applyBorder="1" applyAlignment="1">
      <alignment horizontal="center" vertical="center" wrapText="1"/>
    </xf>
    <xf numFmtId="0" fontId="14" fillId="0" borderId="32"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32" xfId="0" applyFont="1" applyBorder="1" applyAlignment="1">
      <alignment horizontal="center" vertical="center"/>
    </xf>
    <xf numFmtId="0" fontId="14" fillId="0" borderId="26" xfId="0" applyFont="1" applyBorder="1" applyAlignment="1">
      <alignment horizontal="center" vertical="center"/>
    </xf>
    <xf numFmtId="0" fontId="14" fillId="0" borderId="29" xfId="0" applyFont="1" applyBorder="1" applyAlignment="1">
      <alignment horizontal="center" vertical="center"/>
    </xf>
    <xf numFmtId="0" fontId="1" fillId="2" borderId="34" xfId="0" applyFont="1" applyFill="1" applyBorder="1" applyAlignment="1">
      <alignment horizontal="center" vertical="center" wrapText="1"/>
    </xf>
    <xf numFmtId="0" fontId="14" fillId="4" borderId="33" xfId="0" applyFont="1" applyFill="1" applyBorder="1" applyAlignment="1">
      <alignment horizontal="center" vertical="center" wrapText="1"/>
    </xf>
    <xf numFmtId="171" fontId="14" fillId="4" borderId="33" xfId="0" applyNumberFormat="1" applyFont="1" applyFill="1" applyBorder="1" applyAlignment="1">
      <alignment horizontal="center" vertical="center" wrapText="1"/>
    </xf>
    <xf numFmtId="171" fontId="14" fillId="4" borderId="30" xfId="0" applyNumberFormat="1" applyFont="1" applyFill="1" applyBorder="1" applyAlignment="1">
      <alignment horizontal="center" vertical="center" wrapText="1"/>
    </xf>
    <xf numFmtId="172" fontId="14" fillId="4" borderId="33" xfId="0" applyNumberFormat="1" applyFont="1" applyFill="1" applyBorder="1" applyAlignment="1">
      <alignment horizontal="center" vertical="center" wrapText="1"/>
    </xf>
    <xf numFmtId="172" fontId="14" fillId="4" borderId="26" xfId="0" applyNumberFormat="1" applyFont="1" applyFill="1" applyBorder="1" applyAlignment="1">
      <alignment horizontal="center" vertical="center" wrapText="1"/>
    </xf>
    <xf numFmtId="172" fontId="14" fillId="4" borderId="30" xfId="0" applyNumberFormat="1" applyFont="1" applyFill="1" applyBorder="1" applyAlignment="1">
      <alignment horizontal="center" vertical="center" wrapText="1"/>
    </xf>
    <xf numFmtId="9" fontId="14" fillId="4" borderId="33" xfId="0" applyNumberFormat="1" applyFont="1" applyFill="1" applyBorder="1" applyAlignment="1">
      <alignment horizontal="center" vertical="center" wrapText="1"/>
    </xf>
    <xf numFmtId="0" fontId="0" fillId="0" borderId="24" xfId="0" applyBorder="1" applyAlignment="1">
      <alignment horizontal="center" vertical="center" wrapText="1"/>
    </xf>
    <xf numFmtId="0" fontId="0" fillId="0" borderId="26" xfId="0" applyBorder="1" applyAlignment="1">
      <alignment horizontal="center" vertical="center" wrapText="1"/>
    </xf>
    <xf numFmtId="0" fontId="0" fillId="0" borderId="25" xfId="0" applyBorder="1" applyAlignment="1">
      <alignment horizontal="center" vertical="center" wrapText="1"/>
    </xf>
    <xf numFmtId="0" fontId="0" fillId="0" borderId="24" xfId="0" applyFont="1" applyFill="1" applyBorder="1" applyAlignment="1">
      <alignment horizontal="center" vertical="center" wrapText="1"/>
    </xf>
    <xf numFmtId="0" fontId="0" fillId="0" borderId="26" xfId="0" applyFont="1" applyFill="1" applyBorder="1" applyAlignment="1">
      <alignment horizontal="center" vertical="center" wrapText="1"/>
    </xf>
    <xf numFmtId="0" fontId="0" fillId="0" borderId="30" xfId="0" applyFont="1" applyFill="1" applyBorder="1" applyAlignment="1">
      <alignment horizontal="center" vertical="center" wrapText="1"/>
    </xf>
    <xf numFmtId="0" fontId="0" fillId="0" borderId="25" xfId="0" applyFont="1" applyFill="1" applyBorder="1" applyAlignment="1">
      <alignment horizontal="center" vertical="center" wrapText="1"/>
    </xf>
    <xf numFmtId="0" fontId="14" fillId="4" borderId="25" xfId="0" applyFont="1" applyFill="1" applyBorder="1" applyAlignment="1">
      <alignment horizontal="center" vertical="center"/>
    </xf>
    <xf numFmtId="0" fontId="14" fillId="4" borderId="29" xfId="0" applyFont="1" applyFill="1" applyBorder="1" applyAlignment="1">
      <alignment horizontal="center" vertical="center"/>
    </xf>
    <xf numFmtId="9" fontId="14" fillId="0" borderId="25" xfId="0" applyNumberFormat="1" applyFont="1" applyBorder="1" applyAlignment="1">
      <alignment horizontal="center" vertical="center" wrapText="1"/>
    </xf>
    <xf numFmtId="9" fontId="14" fillId="0" borderId="23" xfId="0" applyNumberFormat="1" applyFont="1" applyBorder="1" applyAlignment="1">
      <alignment horizontal="center" vertical="center" wrapText="1"/>
    </xf>
    <xf numFmtId="9" fontId="14" fillId="0" borderId="29" xfId="0" applyNumberFormat="1" applyFont="1" applyBorder="1" applyAlignment="1">
      <alignment horizontal="center" vertical="center" wrapText="1"/>
    </xf>
    <xf numFmtId="9" fontId="14" fillId="4" borderId="25" xfId="0" applyNumberFormat="1" applyFont="1" applyFill="1" applyBorder="1" applyAlignment="1">
      <alignment horizontal="center" vertical="center"/>
    </xf>
    <xf numFmtId="9" fontId="14" fillId="4" borderId="29" xfId="0" applyNumberFormat="1" applyFont="1" applyFill="1" applyBorder="1" applyAlignment="1">
      <alignment horizontal="center" vertical="center"/>
    </xf>
    <xf numFmtId="0" fontId="14" fillId="5" borderId="25" xfId="0" applyFont="1" applyFill="1" applyBorder="1" applyAlignment="1">
      <alignment horizontal="center" vertical="center" wrapText="1"/>
    </xf>
    <xf numFmtId="0" fontId="14" fillId="5" borderId="29" xfId="0" applyFont="1" applyFill="1" applyBorder="1" applyAlignment="1">
      <alignment horizontal="center" vertical="center" wrapText="1"/>
    </xf>
    <xf numFmtId="0" fontId="14" fillId="5" borderId="23" xfId="0" applyFont="1" applyFill="1" applyBorder="1" applyAlignment="1">
      <alignment horizontal="center" vertical="center" wrapText="1"/>
    </xf>
    <xf numFmtId="3" fontId="14" fillId="4" borderId="24" xfId="0" applyNumberFormat="1" applyFont="1" applyFill="1" applyBorder="1" applyAlignment="1">
      <alignment horizontal="center" vertical="center"/>
    </xf>
    <xf numFmtId="3" fontId="14" fillId="4" borderId="26" xfId="0" applyNumberFormat="1" applyFont="1" applyFill="1" applyBorder="1" applyAlignment="1">
      <alignment horizontal="center" vertical="center"/>
    </xf>
    <xf numFmtId="3" fontId="14" fillId="4" borderId="25" xfId="0" applyNumberFormat="1" applyFont="1" applyFill="1" applyBorder="1" applyAlignment="1">
      <alignment horizontal="center" vertical="center"/>
    </xf>
    <xf numFmtId="0" fontId="16" fillId="4" borderId="24" xfId="0" applyFont="1" applyFill="1" applyBorder="1" applyAlignment="1">
      <alignment horizontal="center" vertical="center" wrapText="1"/>
    </xf>
    <xf numFmtId="0" fontId="16" fillId="4" borderId="26" xfId="0" applyFont="1" applyFill="1" applyBorder="1" applyAlignment="1">
      <alignment horizontal="center" vertical="center" wrapText="1"/>
    </xf>
    <xf numFmtId="0" fontId="16" fillId="4" borderId="25" xfId="0" applyFont="1" applyFill="1" applyBorder="1" applyAlignment="1">
      <alignment horizontal="center" vertical="center" wrapText="1"/>
    </xf>
    <xf numFmtId="9" fontId="14" fillId="4" borderId="23" xfId="0" applyNumberFormat="1" applyFont="1" applyFill="1" applyBorder="1" applyAlignment="1">
      <alignment horizontal="center" vertical="center"/>
    </xf>
    <xf numFmtId="0" fontId="14" fillId="4" borderId="23" xfId="0" applyFont="1" applyFill="1" applyBorder="1" applyAlignment="1">
      <alignment horizontal="center" vertical="center"/>
    </xf>
    <xf numFmtId="0" fontId="16" fillId="0" borderId="24" xfId="0" applyFont="1" applyFill="1" applyBorder="1" applyAlignment="1">
      <alignment horizontal="center" vertical="center" wrapText="1"/>
    </xf>
    <xf numFmtId="0" fontId="16" fillId="0" borderId="25" xfId="0" applyFont="1" applyFill="1" applyBorder="1" applyAlignment="1">
      <alignment horizontal="center" vertical="center" wrapText="1"/>
    </xf>
    <xf numFmtId="2" fontId="14" fillId="0" borderId="24" xfId="0" applyNumberFormat="1" applyFont="1" applyFill="1" applyBorder="1" applyAlignment="1">
      <alignment horizontal="center" vertical="center" wrapText="1"/>
    </xf>
    <xf numFmtId="2" fontId="14" fillId="0" borderId="25" xfId="0" applyNumberFormat="1" applyFont="1" applyFill="1" applyBorder="1" applyAlignment="1">
      <alignment horizontal="center" vertical="center" wrapText="1"/>
    </xf>
    <xf numFmtId="2" fontId="14" fillId="0" borderId="26" xfId="0" applyNumberFormat="1" applyFont="1" applyFill="1" applyBorder="1" applyAlignment="1">
      <alignment horizontal="center" vertical="center" wrapText="1"/>
    </xf>
    <xf numFmtId="0" fontId="20" fillId="5" borderId="24" xfId="0" applyFont="1" applyFill="1" applyBorder="1" applyAlignment="1">
      <alignment horizontal="center" vertical="center" wrapText="1"/>
    </xf>
    <xf numFmtId="0" fontId="20" fillId="5" borderId="25" xfId="0" applyFont="1" applyFill="1" applyBorder="1" applyAlignment="1">
      <alignment horizontal="center" vertical="center" wrapText="1"/>
    </xf>
    <xf numFmtId="9" fontId="14" fillId="0" borderId="24" xfId="1" applyFont="1" applyBorder="1" applyAlignment="1">
      <alignment horizontal="center" vertical="center" wrapText="1"/>
    </xf>
    <xf numFmtId="9" fontId="14" fillId="0" borderId="25" xfId="1" applyFont="1" applyBorder="1" applyAlignment="1">
      <alignment horizontal="center" vertical="center" wrapText="1"/>
    </xf>
    <xf numFmtId="9" fontId="14" fillId="4" borderId="24" xfId="0" applyNumberFormat="1" applyFont="1" applyFill="1" applyBorder="1" applyAlignment="1">
      <alignment horizontal="center" vertical="center"/>
    </xf>
    <xf numFmtId="0" fontId="16" fillId="0" borderId="26" xfId="0" applyFont="1" applyFill="1" applyBorder="1" applyAlignment="1">
      <alignment horizontal="center" vertical="center" wrapText="1"/>
    </xf>
    <xf numFmtId="0" fontId="16" fillId="0" borderId="23" xfId="0" applyNumberFormat="1" applyFont="1" applyBorder="1" applyAlignment="1">
      <alignment horizontal="center" vertical="center" wrapText="1"/>
    </xf>
    <xf numFmtId="0" fontId="16" fillId="5" borderId="23" xfId="0" applyNumberFormat="1" applyFont="1" applyFill="1" applyBorder="1" applyAlignment="1">
      <alignment horizontal="center" vertical="center" wrapText="1"/>
    </xf>
    <xf numFmtId="0" fontId="14" fillId="5" borderId="26" xfId="0" applyFont="1" applyFill="1" applyBorder="1" applyAlignment="1">
      <alignment horizontal="center" vertical="center" wrapText="1"/>
    </xf>
    <xf numFmtId="9" fontId="14" fillId="5" borderId="23" xfId="1" applyFont="1" applyFill="1" applyBorder="1" applyAlignment="1">
      <alignment horizontal="center" vertical="center" wrapText="1"/>
    </xf>
    <xf numFmtId="9" fontId="14" fillId="4" borderId="23" xfId="1" applyFont="1" applyFill="1" applyBorder="1" applyAlignment="1">
      <alignment horizontal="center" vertical="center" wrapText="1"/>
    </xf>
    <xf numFmtId="1" fontId="14" fillId="0" borderId="24" xfId="0" applyNumberFormat="1" applyFont="1" applyBorder="1" applyAlignment="1">
      <alignment horizontal="center" vertical="center" wrapText="1"/>
    </xf>
    <xf numFmtId="1" fontId="14" fillId="0" borderId="25" xfId="0" applyNumberFormat="1" applyFont="1" applyBorder="1" applyAlignment="1">
      <alignment horizontal="center" vertical="center" wrapText="1"/>
    </xf>
    <xf numFmtId="9" fontId="14" fillId="5" borderId="24" xfId="1" applyFont="1" applyFill="1" applyBorder="1" applyAlignment="1">
      <alignment horizontal="center" vertical="center" wrapText="1"/>
    </xf>
    <xf numFmtId="9" fontId="14" fillId="5" borderId="25" xfId="1" applyFont="1" applyFill="1" applyBorder="1" applyAlignment="1">
      <alignment horizontal="center" vertical="center" wrapText="1"/>
    </xf>
    <xf numFmtId="171" fontId="14" fillId="0" borderId="24" xfId="0" applyNumberFormat="1" applyFont="1" applyFill="1" applyBorder="1" applyAlignment="1">
      <alignment horizontal="center" vertical="center" wrapText="1"/>
    </xf>
    <xf numFmtId="171" fontId="14" fillId="0" borderId="26" xfId="0" applyNumberFormat="1" applyFont="1" applyFill="1" applyBorder="1" applyAlignment="1">
      <alignment horizontal="center" vertical="center" wrapText="1"/>
    </xf>
    <xf numFmtId="171" fontId="14" fillId="0" borderId="25" xfId="0" applyNumberFormat="1" applyFont="1" applyFill="1" applyBorder="1" applyAlignment="1">
      <alignment horizontal="center" vertical="center" wrapText="1"/>
    </xf>
    <xf numFmtId="9" fontId="16" fillId="5" borderId="23" xfId="0" applyNumberFormat="1" applyFont="1" applyFill="1" applyBorder="1" applyAlignment="1">
      <alignment horizontal="center" vertical="center" wrapText="1"/>
    </xf>
    <xf numFmtId="9" fontId="16" fillId="0" borderId="23" xfId="0" applyNumberFormat="1" applyFont="1" applyFill="1" applyBorder="1" applyAlignment="1">
      <alignment horizontal="center" vertical="center" wrapText="1"/>
    </xf>
    <xf numFmtId="0" fontId="14" fillId="0" borderId="23" xfId="0" applyFont="1" applyFill="1" applyBorder="1" applyAlignment="1">
      <alignment horizontal="left" vertical="center" wrapText="1"/>
    </xf>
    <xf numFmtId="1" fontId="14" fillId="0" borderId="23" xfId="0" applyNumberFormat="1" applyFont="1" applyBorder="1" applyAlignment="1">
      <alignment horizontal="center" vertical="center" wrapText="1"/>
    </xf>
    <xf numFmtId="0" fontId="16" fillId="0" borderId="23" xfId="0" applyFont="1" applyFill="1" applyBorder="1" applyAlignment="1">
      <alignment horizontal="center" vertical="center" wrapText="1"/>
    </xf>
    <xf numFmtId="9" fontId="14" fillId="4" borderId="23" xfId="0" applyNumberFormat="1" applyFont="1" applyFill="1" applyBorder="1" applyAlignment="1">
      <alignment horizontal="center" vertical="center" wrapText="1"/>
    </xf>
    <xf numFmtId="171" fontId="14" fillId="4" borderId="23" xfId="3" applyNumberFormat="1" applyFont="1" applyFill="1" applyBorder="1" applyAlignment="1">
      <alignment horizontal="center" vertical="center" wrapText="1"/>
    </xf>
    <xf numFmtId="2" fontId="14" fillId="4" borderId="23" xfId="0" applyNumberFormat="1" applyFont="1" applyFill="1" applyBorder="1" applyAlignment="1">
      <alignment horizontal="center" vertical="center" wrapText="1"/>
    </xf>
    <xf numFmtId="171" fontId="14" fillId="4" borderId="23" xfId="0" applyNumberFormat="1" applyFont="1" applyFill="1" applyBorder="1" applyAlignment="1">
      <alignment horizontal="center" vertical="center" wrapText="1"/>
    </xf>
    <xf numFmtId="0" fontId="2" fillId="3" borderId="3" xfId="0" applyFont="1" applyFill="1" applyBorder="1" applyAlignment="1">
      <alignment horizontal="left" vertical="center"/>
    </xf>
    <xf numFmtId="0" fontId="2" fillId="3" borderId="4" xfId="0" applyFont="1" applyFill="1" applyBorder="1" applyAlignment="1">
      <alignment horizontal="left" vertical="center"/>
    </xf>
    <xf numFmtId="0" fontId="2" fillId="3" borderId="5" xfId="0" applyFont="1" applyFill="1" applyBorder="1" applyAlignment="1">
      <alignment horizontal="left" vertical="center"/>
    </xf>
    <xf numFmtId="0" fontId="1" fillId="2" borderId="23" xfId="0" applyFont="1" applyFill="1" applyBorder="1" applyAlignment="1">
      <alignment horizontal="center" vertical="center" wrapText="1"/>
    </xf>
    <xf numFmtId="2" fontId="14" fillId="0" borderId="23" xfId="0" applyNumberFormat="1"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10" xfId="0" applyFont="1" applyBorder="1" applyAlignment="1">
      <alignment horizontal="justify" vertical="center" wrapText="1"/>
    </xf>
    <xf numFmtId="0" fontId="5" fillId="0" borderId="11" xfId="0" applyFont="1" applyBorder="1" applyAlignment="1">
      <alignment horizontal="justify" vertical="center" wrapText="1"/>
    </xf>
    <xf numFmtId="0" fontId="6" fillId="0" borderId="17" xfId="0" applyFont="1" applyBorder="1" applyAlignment="1">
      <alignment horizontal="center"/>
    </xf>
    <xf numFmtId="0" fontId="5" fillId="0" borderId="16" xfId="0" applyFont="1" applyFill="1" applyBorder="1" applyAlignment="1">
      <alignment horizontal="justify" vertical="center" wrapText="1"/>
    </xf>
    <xf numFmtId="0" fontId="5" fillId="0" borderId="14" xfId="0" applyFont="1" applyFill="1" applyBorder="1" applyAlignment="1">
      <alignment horizontal="justify" vertical="center" wrapText="1"/>
    </xf>
    <xf numFmtId="0" fontId="5" fillId="0" borderId="12" xfId="0" applyFont="1" applyFill="1" applyBorder="1" applyAlignment="1">
      <alignment horizontal="justify" vertical="center" wrapText="1"/>
    </xf>
    <xf numFmtId="0" fontId="5" fillId="0" borderId="10" xfId="0" applyFont="1" applyFill="1" applyBorder="1" applyAlignment="1">
      <alignment horizontal="justify" vertical="center" wrapText="1"/>
    </xf>
    <xf numFmtId="0" fontId="5" fillId="0" borderId="11" xfId="0" applyFont="1" applyFill="1" applyBorder="1" applyAlignment="1">
      <alignment horizontal="justify"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33" fillId="0" borderId="16" xfId="0" applyFont="1" applyFill="1" applyBorder="1" applyAlignment="1">
      <alignment horizontal="justify" vertical="center" wrapText="1"/>
    </xf>
    <xf numFmtId="0" fontId="33" fillId="0" borderId="14" xfId="0" applyFont="1" applyFill="1" applyBorder="1" applyAlignment="1">
      <alignment horizontal="justify" vertical="center" wrapText="1"/>
    </xf>
    <xf numFmtId="0" fontId="33" fillId="0" borderId="12" xfId="0" applyFont="1" applyFill="1" applyBorder="1" applyAlignment="1">
      <alignment horizontal="justify" vertical="center" wrapText="1"/>
    </xf>
    <xf numFmtId="0" fontId="33" fillId="0" borderId="10" xfId="0" applyFont="1" applyFill="1" applyBorder="1" applyAlignment="1">
      <alignment horizontal="justify" vertical="center" wrapText="1"/>
    </xf>
    <xf numFmtId="0" fontId="33" fillId="0" borderId="11" xfId="0" applyFont="1" applyFill="1" applyBorder="1" applyAlignment="1">
      <alignment horizontal="justify" vertical="center" wrapText="1"/>
    </xf>
    <xf numFmtId="0" fontId="35" fillId="0" borderId="10" xfId="0" applyFont="1" applyFill="1" applyBorder="1" applyAlignment="1">
      <alignment horizontal="justify" vertical="center" wrapText="1"/>
    </xf>
    <xf numFmtId="0" fontId="35" fillId="0" borderId="11" xfId="0" applyFont="1" applyFill="1" applyBorder="1" applyAlignment="1">
      <alignment horizontal="justify" vertical="center" wrapText="1"/>
    </xf>
    <xf numFmtId="0" fontId="36" fillId="0" borderId="10"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36" fillId="0" borderId="16" xfId="0" applyFont="1" applyFill="1" applyBorder="1" applyAlignment="1">
      <alignment horizontal="justify" vertical="center" wrapText="1"/>
    </xf>
    <xf numFmtId="0" fontId="35" fillId="0" borderId="14" xfId="0" applyFont="1" applyFill="1" applyBorder="1" applyAlignment="1">
      <alignment horizontal="justify" vertical="center" wrapText="1"/>
    </xf>
    <xf numFmtId="0" fontId="35" fillId="0" borderId="12" xfId="0" applyFont="1" applyFill="1" applyBorder="1" applyAlignment="1">
      <alignment horizontal="justify" vertical="center" wrapText="1"/>
    </xf>
    <xf numFmtId="0" fontId="4" fillId="0" borderId="16" xfId="0" applyFont="1" applyFill="1" applyBorder="1" applyAlignment="1">
      <alignment horizontal="justify" vertical="center" wrapText="1"/>
    </xf>
    <xf numFmtId="0" fontId="4" fillId="0" borderId="14" xfId="0" applyFont="1" applyFill="1" applyBorder="1" applyAlignment="1">
      <alignment horizontal="justify" vertical="center" wrapText="1"/>
    </xf>
    <xf numFmtId="0" fontId="4" fillId="0" borderId="12" xfId="0" applyFont="1" applyFill="1" applyBorder="1" applyAlignment="1">
      <alignment horizontal="justify" vertical="center" wrapText="1"/>
    </xf>
    <xf numFmtId="0" fontId="5" fillId="0" borderId="16" xfId="0" applyFont="1" applyBorder="1" applyAlignment="1">
      <alignment horizontal="justify" vertical="center" wrapText="1"/>
    </xf>
    <xf numFmtId="0" fontId="5" fillId="0" borderId="14" xfId="0" applyFont="1" applyBorder="1" applyAlignment="1">
      <alignment horizontal="justify" vertical="center" wrapText="1"/>
    </xf>
    <xf numFmtId="0" fontId="5" fillId="0" borderId="12" xfId="0" applyFont="1" applyBorder="1" applyAlignment="1">
      <alignment horizontal="justify" vertical="center" wrapText="1"/>
    </xf>
  </cellXfs>
  <cellStyles count="4">
    <cellStyle name="Millares 2" xfId="2"/>
    <cellStyle name="Moneda" xfId="3" builtinId="4"/>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50" Type="http://schemas.microsoft.com/office/2017/10/relationships/person" Target="persons/perso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4.png"/></Relationships>
</file>

<file path=xl/drawings/_rels/drawing14.xml.rels><?xml version="1.0" encoding="UTF-8" standalone="yes"?>
<Relationships xmlns="http://schemas.openxmlformats.org/package/2006/relationships"><Relationship Id="rId1" Type="http://schemas.openxmlformats.org/officeDocument/2006/relationships/image" Target="../media/image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3.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4.png"/></Relationships>
</file>

<file path=xl/drawings/_rels/drawing21.xml.rels><?xml version="1.0" encoding="UTF-8" standalone="yes"?>
<Relationships xmlns="http://schemas.openxmlformats.org/package/2006/relationships"><Relationship Id="rId1" Type="http://schemas.openxmlformats.org/officeDocument/2006/relationships/image" Target="../media/image4.png"/></Relationships>
</file>

<file path=xl/drawings/_rels/drawing22.xml.rels><?xml version="1.0" encoding="UTF-8" standalone="yes"?>
<Relationships xmlns="http://schemas.openxmlformats.org/package/2006/relationships"><Relationship Id="rId1" Type="http://schemas.openxmlformats.org/officeDocument/2006/relationships/image" Target="../media/image4.png"/></Relationships>
</file>

<file path=xl/drawings/_rels/drawing23.xml.rels><?xml version="1.0" encoding="UTF-8" standalone="yes"?>
<Relationships xmlns="http://schemas.openxmlformats.org/package/2006/relationships"><Relationship Id="rId1" Type="http://schemas.openxmlformats.org/officeDocument/2006/relationships/image" Target="../media/image4.png"/></Relationships>
</file>

<file path=xl/drawings/_rels/drawing24.xml.rels><?xml version="1.0" encoding="UTF-8" standalone="yes"?>
<Relationships xmlns="http://schemas.openxmlformats.org/package/2006/relationships"><Relationship Id="rId1" Type="http://schemas.openxmlformats.org/officeDocument/2006/relationships/image" Target="../media/image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4.png"/></Relationships>
</file>

<file path=xl/drawings/_rels/drawing27.xml.rels><?xml version="1.0" encoding="UTF-8" standalone="yes"?>
<Relationships xmlns="http://schemas.openxmlformats.org/package/2006/relationships"><Relationship Id="rId1" Type="http://schemas.openxmlformats.org/officeDocument/2006/relationships/image" Target="../media/image4.png"/></Relationships>
</file>

<file path=xl/drawings/_rels/drawing28.xml.rels><?xml version="1.0" encoding="UTF-8" standalone="yes"?>
<Relationships xmlns="http://schemas.openxmlformats.org/package/2006/relationships"><Relationship Id="rId1" Type="http://schemas.openxmlformats.org/officeDocument/2006/relationships/image" Target="../media/image4.png"/></Relationships>
</file>

<file path=xl/drawings/_rels/drawing29.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4.png"/></Relationships>
</file>

<file path=xl/drawings/_rels/drawing31.xml.rels><?xml version="1.0" encoding="UTF-8" standalone="yes"?>
<Relationships xmlns="http://schemas.openxmlformats.org/package/2006/relationships"><Relationship Id="rId1" Type="http://schemas.openxmlformats.org/officeDocument/2006/relationships/image" Target="../media/image4.png"/></Relationships>
</file>

<file path=xl/drawings/_rels/drawing3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3.xml.rels><?xml version="1.0" encoding="UTF-8" standalone="yes"?>
<Relationships xmlns="http://schemas.openxmlformats.org/package/2006/relationships"><Relationship Id="rId1" Type="http://schemas.openxmlformats.org/officeDocument/2006/relationships/image" Target="../media/image4.png"/></Relationships>
</file>

<file path=xl/drawings/_rels/drawing34.xml.rels><?xml version="1.0" encoding="UTF-8" standalone="yes"?>
<Relationships xmlns="http://schemas.openxmlformats.org/package/2006/relationships"><Relationship Id="rId1" Type="http://schemas.openxmlformats.org/officeDocument/2006/relationships/image" Target="../media/image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4.png"/></Relationships>
</file>

<file path=xl/drawings/_rels/drawing36.xml.rels><?xml version="1.0" encoding="UTF-8" standalone="yes"?>
<Relationships xmlns="http://schemas.openxmlformats.org/package/2006/relationships"><Relationship Id="rId1" Type="http://schemas.openxmlformats.org/officeDocument/2006/relationships/image" Target="../media/image4.png"/></Relationships>
</file>

<file path=xl/drawings/_rels/drawing37.xml.rels><?xml version="1.0" encoding="UTF-8" standalone="yes"?>
<Relationships xmlns="http://schemas.openxmlformats.org/package/2006/relationships"><Relationship Id="rId1" Type="http://schemas.openxmlformats.org/officeDocument/2006/relationships/image" Target="../media/image4.png"/></Relationships>
</file>

<file path=xl/drawings/_rels/drawing38.xml.rels><?xml version="1.0" encoding="UTF-8" standalone="yes"?>
<Relationships xmlns="http://schemas.openxmlformats.org/package/2006/relationships"><Relationship Id="rId1" Type="http://schemas.openxmlformats.org/officeDocument/2006/relationships/image" Target="../media/image4.png"/></Relationships>
</file>

<file path=xl/drawings/_rels/drawing39.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0.xml.rels><?xml version="1.0" encoding="UTF-8" standalone="yes"?>
<Relationships xmlns="http://schemas.openxmlformats.org/package/2006/relationships"><Relationship Id="rId1" Type="http://schemas.openxmlformats.org/officeDocument/2006/relationships/image" Target="../media/image4.png"/></Relationships>
</file>

<file path=xl/drawings/_rels/drawing41.xml.rels><?xml version="1.0" encoding="UTF-8" standalone="yes"?>
<Relationships xmlns="http://schemas.openxmlformats.org/package/2006/relationships"><Relationship Id="rId1" Type="http://schemas.openxmlformats.org/officeDocument/2006/relationships/image" Target="../media/image4.png"/></Relationships>
</file>

<file path=xl/drawings/_rels/drawing42.xml.rels><?xml version="1.0" encoding="UTF-8" standalone="yes"?>
<Relationships xmlns="http://schemas.openxmlformats.org/package/2006/relationships"><Relationship Id="rId1" Type="http://schemas.openxmlformats.org/officeDocument/2006/relationships/image" Target="../media/image4.png"/></Relationships>
</file>

<file path=xl/drawings/_rels/drawing4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3962401</xdr:colOff>
      <xdr:row>0</xdr:row>
      <xdr:rowOff>0</xdr:rowOff>
    </xdr:from>
    <xdr:to>
      <xdr:col>0</xdr:col>
      <xdr:colOff>7286625</xdr:colOff>
      <xdr:row>3</xdr:row>
      <xdr:rowOff>257175</xdr:rowOff>
    </xdr:to>
    <xdr:pic>
      <xdr:nvPicPr>
        <xdr:cNvPr id="2" name="Imagen 1">
          <a:extLst>
            <a:ext uri="{FF2B5EF4-FFF2-40B4-BE49-F238E27FC236}">
              <a16:creationId xmlns=""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62401" y="0"/>
          <a:ext cx="3324224" cy="82867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1666875</xdr:colOff>
      <xdr:row>0</xdr:row>
      <xdr:rowOff>66675</xdr:rowOff>
    </xdr:from>
    <xdr:to>
      <xdr:col>1</xdr:col>
      <xdr:colOff>2076450</xdr:colOff>
      <xdr:row>2</xdr:row>
      <xdr:rowOff>133350</xdr:rowOff>
    </xdr:to>
    <xdr:pic>
      <xdr:nvPicPr>
        <xdr:cNvPr id="2" name="Imagen 1">
          <a:extLst>
            <a:ext uri="{FF2B5EF4-FFF2-40B4-BE49-F238E27FC236}">
              <a16:creationId xmlns="" xmlns:a16="http://schemas.microsoft.com/office/drawing/2014/main" id="{00000000-0008-0000-0A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66875" y="66675"/>
          <a:ext cx="2276475" cy="447675"/>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1666875</xdr:colOff>
      <xdr:row>0</xdr:row>
      <xdr:rowOff>66675</xdr:rowOff>
    </xdr:from>
    <xdr:to>
      <xdr:col>1</xdr:col>
      <xdr:colOff>2076450</xdr:colOff>
      <xdr:row>2</xdr:row>
      <xdr:rowOff>133350</xdr:rowOff>
    </xdr:to>
    <xdr:pic>
      <xdr:nvPicPr>
        <xdr:cNvPr id="2" name="Imagen 1">
          <a:extLst>
            <a:ext uri="{FF2B5EF4-FFF2-40B4-BE49-F238E27FC236}">
              <a16:creationId xmlns="" xmlns:a16="http://schemas.microsoft.com/office/drawing/2014/main" id="{00000000-0008-0000-0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66875" y="66675"/>
          <a:ext cx="2276475" cy="447675"/>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2701636</xdr:colOff>
      <xdr:row>1</xdr:row>
      <xdr:rowOff>43296</xdr:rowOff>
    </xdr:from>
    <xdr:to>
      <xdr:col>1</xdr:col>
      <xdr:colOff>1137102</xdr:colOff>
      <xdr:row>3</xdr:row>
      <xdr:rowOff>107343</xdr:rowOff>
    </xdr:to>
    <xdr:pic>
      <xdr:nvPicPr>
        <xdr:cNvPr id="3" name="2 Imagen">
          <a:extLst>
            <a:ext uri="{FF2B5EF4-FFF2-40B4-BE49-F238E27FC236}">
              <a16:creationId xmlns="" xmlns:a16="http://schemas.microsoft.com/office/drawing/2014/main" id="{00000000-0008-0000-0C00-000003000000}"/>
            </a:ext>
          </a:extLst>
        </xdr:cNvPr>
        <xdr:cNvPicPr>
          <a:picLocks noChangeAspect="1"/>
        </xdr:cNvPicPr>
      </xdr:nvPicPr>
      <xdr:blipFill>
        <a:blip xmlns:r="http://schemas.openxmlformats.org/officeDocument/2006/relationships" r:embed="rId1"/>
        <a:stretch>
          <a:fillRect/>
        </a:stretch>
      </xdr:blipFill>
      <xdr:spPr>
        <a:xfrm>
          <a:off x="2701636" y="233796"/>
          <a:ext cx="2280102" cy="44504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2944091</xdr:colOff>
      <xdr:row>1</xdr:row>
      <xdr:rowOff>0</xdr:rowOff>
    </xdr:from>
    <xdr:to>
      <xdr:col>1</xdr:col>
      <xdr:colOff>1093807</xdr:colOff>
      <xdr:row>3</xdr:row>
      <xdr:rowOff>64047</xdr:rowOff>
    </xdr:to>
    <xdr:pic>
      <xdr:nvPicPr>
        <xdr:cNvPr id="3" name="2 Imagen">
          <a:extLst>
            <a:ext uri="{FF2B5EF4-FFF2-40B4-BE49-F238E27FC236}">
              <a16:creationId xmlns="" xmlns:a16="http://schemas.microsoft.com/office/drawing/2014/main" id="{00000000-0008-0000-0D00-000003000000}"/>
            </a:ext>
          </a:extLst>
        </xdr:cNvPr>
        <xdr:cNvPicPr>
          <a:picLocks noChangeAspect="1"/>
        </xdr:cNvPicPr>
      </xdr:nvPicPr>
      <xdr:blipFill>
        <a:blip xmlns:r="http://schemas.openxmlformats.org/officeDocument/2006/relationships" r:embed="rId1"/>
        <a:stretch>
          <a:fillRect/>
        </a:stretch>
      </xdr:blipFill>
      <xdr:spPr>
        <a:xfrm>
          <a:off x="2944091" y="190500"/>
          <a:ext cx="2280102" cy="44504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2493818</xdr:colOff>
      <xdr:row>0</xdr:row>
      <xdr:rowOff>155864</xdr:rowOff>
    </xdr:from>
    <xdr:to>
      <xdr:col>1</xdr:col>
      <xdr:colOff>1215034</xdr:colOff>
      <xdr:row>3</xdr:row>
      <xdr:rowOff>29411</xdr:rowOff>
    </xdr:to>
    <xdr:pic>
      <xdr:nvPicPr>
        <xdr:cNvPr id="3" name="2 Imagen">
          <a:extLst>
            <a:ext uri="{FF2B5EF4-FFF2-40B4-BE49-F238E27FC236}">
              <a16:creationId xmlns="" xmlns:a16="http://schemas.microsoft.com/office/drawing/2014/main" id="{00000000-0008-0000-0E00-000003000000}"/>
            </a:ext>
          </a:extLst>
        </xdr:cNvPr>
        <xdr:cNvPicPr>
          <a:picLocks noChangeAspect="1"/>
        </xdr:cNvPicPr>
      </xdr:nvPicPr>
      <xdr:blipFill>
        <a:blip xmlns:r="http://schemas.openxmlformats.org/officeDocument/2006/relationships" r:embed="rId1"/>
        <a:stretch>
          <a:fillRect/>
        </a:stretch>
      </xdr:blipFill>
      <xdr:spPr>
        <a:xfrm>
          <a:off x="2493818" y="155864"/>
          <a:ext cx="2280102" cy="445047"/>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1666875</xdr:colOff>
      <xdr:row>0</xdr:row>
      <xdr:rowOff>66675</xdr:rowOff>
    </xdr:from>
    <xdr:to>
      <xdr:col>1</xdr:col>
      <xdr:colOff>2076450</xdr:colOff>
      <xdr:row>2</xdr:row>
      <xdr:rowOff>133350</xdr:rowOff>
    </xdr:to>
    <xdr:pic>
      <xdr:nvPicPr>
        <xdr:cNvPr id="2" name="Imagen 1">
          <a:extLst>
            <a:ext uri="{FF2B5EF4-FFF2-40B4-BE49-F238E27FC236}">
              <a16:creationId xmlns="" xmlns:a16="http://schemas.microsoft.com/office/drawing/2014/main" id="{00000000-0008-0000-0F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66875" y="66675"/>
          <a:ext cx="2276475" cy="44767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1666875</xdr:colOff>
      <xdr:row>0</xdr:row>
      <xdr:rowOff>66675</xdr:rowOff>
    </xdr:from>
    <xdr:to>
      <xdr:col>1</xdr:col>
      <xdr:colOff>2076450</xdr:colOff>
      <xdr:row>2</xdr:row>
      <xdr:rowOff>133350</xdr:rowOff>
    </xdr:to>
    <xdr:pic>
      <xdr:nvPicPr>
        <xdr:cNvPr id="2" name="Imagen 1">
          <a:extLst>
            <a:ext uri="{FF2B5EF4-FFF2-40B4-BE49-F238E27FC236}">
              <a16:creationId xmlns="" xmlns:a16="http://schemas.microsoft.com/office/drawing/2014/main" id="{00000000-0008-0000-1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66875" y="66675"/>
          <a:ext cx="2276475" cy="447675"/>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1666875</xdr:colOff>
      <xdr:row>0</xdr:row>
      <xdr:rowOff>66675</xdr:rowOff>
    </xdr:from>
    <xdr:to>
      <xdr:col>1</xdr:col>
      <xdr:colOff>2076450</xdr:colOff>
      <xdr:row>2</xdr:row>
      <xdr:rowOff>133350</xdr:rowOff>
    </xdr:to>
    <xdr:pic>
      <xdr:nvPicPr>
        <xdr:cNvPr id="2" name="Imagen 1">
          <a:extLst>
            <a:ext uri="{FF2B5EF4-FFF2-40B4-BE49-F238E27FC236}">
              <a16:creationId xmlns="" xmlns:a16="http://schemas.microsoft.com/office/drawing/2014/main" id="{00000000-0008-0000-1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66875" y="66675"/>
          <a:ext cx="2276475" cy="44767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1666875</xdr:colOff>
      <xdr:row>0</xdr:row>
      <xdr:rowOff>66675</xdr:rowOff>
    </xdr:from>
    <xdr:to>
      <xdr:col>1</xdr:col>
      <xdr:colOff>2076450</xdr:colOff>
      <xdr:row>2</xdr:row>
      <xdr:rowOff>133350</xdr:rowOff>
    </xdr:to>
    <xdr:pic>
      <xdr:nvPicPr>
        <xdr:cNvPr id="2" name="Imagen 1">
          <a:extLst>
            <a:ext uri="{FF2B5EF4-FFF2-40B4-BE49-F238E27FC236}">
              <a16:creationId xmlns="" xmlns:a16="http://schemas.microsoft.com/office/drawing/2014/main" id="{00000000-0008-0000-1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66875" y="66675"/>
          <a:ext cx="2276475" cy="447675"/>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1666875</xdr:colOff>
      <xdr:row>0</xdr:row>
      <xdr:rowOff>66675</xdr:rowOff>
    </xdr:from>
    <xdr:to>
      <xdr:col>1</xdr:col>
      <xdr:colOff>2076450</xdr:colOff>
      <xdr:row>2</xdr:row>
      <xdr:rowOff>133350</xdr:rowOff>
    </xdr:to>
    <xdr:pic>
      <xdr:nvPicPr>
        <xdr:cNvPr id="2" name="Imagen 1">
          <a:extLst>
            <a:ext uri="{FF2B5EF4-FFF2-40B4-BE49-F238E27FC236}">
              <a16:creationId xmlns="" xmlns:a16="http://schemas.microsoft.com/office/drawing/2014/main" id="{00000000-0008-0000-1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66875" y="66675"/>
          <a:ext cx="2276475" cy="4476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400842</xdr:colOff>
      <xdr:row>0</xdr:row>
      <xdr:rowOff>31751</xdr:rowOff>
    </xdr:from>
    <xdr:to>
      <xdr:col>17</xdr:col>
      <xdr:colOff>1488280</xdr:colOff>
      <xdr:row>3</xdr:row>
      <xdr:rowOff>142876</xdr:rowOff>
    </xdr:to>
    <xdr:pic>
      <xdr:nvPicPr>
        <xdr:cNvPr id="2" name="Imagen 1">
          <a:extLst>
            <a:ext uri="{FF2B5EF4-FFF2-40B4-BE49-F238E27FC236}">
              <a16:creationId xmlns=""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820186" y="31751"/>
          <a:ext cx="3921125" cy="1027906"/>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2692977</xdr:colOff>
      <xdr:row>0</xdr:row>
      <xdr:rowOff>51955</xdr:rowOff>
    </xdr:from>
    <xdr:to>
      <xdr:col>1</xdr:col>
      <xdr:colOff>1059170</xdr:colOff>
      <xdr:row>2</xdr:row>
      <xdr:rowOff>116002</xdr:rowOff>
    </xdr:to>
    <xdr:pic>
      <xdr:nvPicPr>
        <xdr:cNvPr id="2" name="1 Imagen">
          <a:extLst>
            <a:ext uri="{FF2B5EF4-FFF2-40B4-BE49-F238E27FC236}">
              <a16:creationId xmlns="" xmlns:a16="http://schemas.microsoft.com/office/drawing/2014/main" id="{00000000-0008-0000-1400-000002000000}"/>
            </a:ext>
          </a:extLst>
        </xdr:cNvPr>
        <xdr:cNvPicPr>
          <a:picLocks noChangeAspect="1"/>
        </xdr:cNvPicPr>
      </xdr:nvPicPr>
      <xdr:blipFill>
        <a:blip xmlns:r="http://schemas.openxmlformats.org/officeDocument/2006/relationships" r:embed="rId1"/>
        <a:stretch>
          <a:fillRect/>
        </a:stretch>
      </xdr:blipFill>
      <xdr:spPr>
        <a:xfrm>
          <a:off x="2692977" y="51955"/>
          <a:ext cx="2280102" cy="445047"/>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2727614</xdr:colOff>
      <xdr:row>0</xdr:row>
      <xdr:rowOff>121228</xdr:rowOff>
    </xdr:from>
    <xdr:to>
      <xdr:col>1</xdr:col>
      <xdr:colOff>1093807</xdr:colOff>
      <xdr:row>2</xdr:row>
      <xdr:rowOff>185275</xdr:rowOff>
    </xdr:to>
    <xdr:pic>
      <xdr:nvPicPr>
        <xdr:cNvPr id="2" name="1 Imagen">
          <a:extLst>
            <a:ext uri="{FF2B5EF4-FFF2-40B4-BE49-F238E27FC236}">
              <a16:creationId xmlns="" xmlns:a16="http://schemas.microsoft.com/office/drawing/2014/main" id="{00000000-0008-0000-1500-000002000000}"/>
            </a:ext>
          </a:extLst>
        </xdr:cNvPr>
        <xdr:cNvPicPr>
          <a:picLocks noChangeAspect="1"/>
        </xdr:cNvPicPr>
      </xdr:nvPicPr>
      <xdr:blipFill>
        <a:blip xmlns:r="http://schemas.openxmlformats.org/officeDocument/2006/relationships" r:embed="rId1"/>
        <a:stretch>
          <a:fillRect/>
        </a:stretch>
      </xdr:blipFill>
      <xdr:spPr>
        <a:xfrm>
          <a:off x="2727614" y="121228"/>
          <a:ext cx="2280102" cy="445047"/>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2701637</xdr:colOff>
      <xdr:row>0</xdr:row>
      <xdr:rowOff>138545</xdr:rowOff>
    </xdr:from>
    <xdr:to>
      <xdr:col>1</xdr:col>
      <xdr:colOff>1067830</xdr:colOff>
      <xdr:row>3</xdr:row>
      <xdr:rowOff>12092</xdr:rowOff>
    </xdr:to>
    <xdr:pic>
      <xdr:nvPicPr>
        <xdr:cNvPr id="2" name="1 Imagen">
          <a:extLst>
            <a:ext uri="{FF2B5EF4-FFF2-40B4-BE49-F238E27FC236}">
              <a16:creationId xmlns="" xmlns:a16="http://schemas.microsoft.com/office/drawing/2014/main" id="{00000000-0008-0000-1600-000002000000}"/>
            </a:ext>
          </a:extLst>
        </xdr:cNvPr>
        <xdr:cNvPicPr>
          <a:picLocks noChangeAspect="1"/>
        </xdr:cNvPicPr>
      </xdr:nvPicPr>
      <xdr:blipFill>
        <a:blip xmlns:r="http://schemas.openxmlformats.org/officeDocument/2006/relationships" r:embed="rId1"/>
        <a:stretch>
          <a:fillRect/>
        </a:stretch>
      </xdr:blipFill>
      <xdr:spPr>
        <a:xfrm>
          <a:off x="2701637" y="138545"/>
          <a:ext cx="2280102" cy="445047"/>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2762250</xdr:colOff>
      <xdr:row>1</xdr:row>
      <xdr:rowOff>43295</xdr:rowOff>
    </xdr:from>
    <xdr:to>
      <xdr:col>1</xdr:col>
      <xdr:colOff>1128443</xdr:colOff>
      <xdr:row>3</xdr:row>
      <xdr:rowOff>107342</xdr:rowOff>
    </xdr:to>
    <xdr:pic>
      <xdr:nvPicPr>
        <xdr:cNvPr id="2" name="1 Imagen">
          <a:extLst>
            <a:ext uri="{FF2B5EF4-FFF2-40B4-BE49-F238E27FC236}">
              <a16:creationId xmlns="" xmlns:a16="http://schemas.microsoft.com/office/drawing/2014/main" id="{00000000-0008-0000-1700-000002000000}"/>
            </a:ext>
          </a:extLst>
        </xdr:cNvPr>
        <xdr:cNvPicPr>
          <a:picLocks noChangeAspect="1"/>
        </xdr:cNvPicPr>
      </xdr:nvPicPr>
      <xdr:blipFill>
        <a:blip xmlns:r="http://schemas.openxmlformats.org/officeDocument/2006/relationships" r:embed="rId1"/>
        <a:stretch>
          <a:fillRect/>
        </a:stretch>
      </xdr:blipFill>
      <xdr:spPr>
        <a:xfrm>
          <a:off x="2762250" y="233795"/>
          <a:ext cx="2280102" cy="445047"/>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2779568</xdr:colOff>
      <xdr:row>0</xdr:row>
      <xdr:rowOff>173181</xdr:rowOff>
    </xdr:from>
    <xdr:to>
      <xdr:col>1</xdr:col>
      <xdr:colOff>1145761</xdr:colOff>
      <xdr:row>3</xdr:row>
      <xdr:rowOff>46728</xdr:rowOff>
    </xdr:to>
    <xdr:pic>
      <xdr:nvPicPr>
        <xdr:cNvPr id="2" name="1 Imagen">
          <a:extLst>
            <a:ext uri="{FF2B5EF4-FFF2-40B4-BE49-F238E27FC236}">
              <a16:creationId xmlns="" xmlns:a16="http://schemas.microsoft.com/office/drawing/2014/main" id="{00000000-0008-0000-1800-000002000000}"/>
            </a:ext>
          </a:extLst>
        </xdr:cNvPr>
        <xdr:cNvPicPr>
          <a:picLocks noChangeAspect="1"/>
        </xdr:cNvPicPr>
      </xdr:nvPicPr>
      <xdr:blipFill>
        <a:blip xmlns:r="http://schemas.openxmlformats.org/officeDocument/2006/relationships" r:embed="rId1"/>
        <a:stretch>
          <a:fillRect/>
        </a:stretch>
      </xdr:blipFill>
      <xdr:spPr>
        <a:xfrm>
          <a:off x="2779568" y="173181"/>
          <a:ext cx="2280102" cy="445047"/>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2822864</xdr:colOff>
      <xdr:row>0</xdr:row>
      <xdr:rowOff>164522</xdr:rowOff>
    </xdr:from>
    <xdr:to>
      <xdr:col>1</xdr:col>
      <xdr:colOff>1189057</xdr:colOff>
      <xdr:row>3</xdr:row>
      <xdr:rowOff>38069</xdr:rowOff>
    </xdr:to>
    <xdr:pic>
      <xdr:nvPicPr>
        <xdr:cNvPr id="2" name="1 Imagen">
          <a:extLst>
            <a:ext uri="{FF2B5EF4-FFF2-40B4-BE49-F238E27FC236}">
              <a16:creationId xmlns="" xmlns:a16="http://schemas.microsoft.com/office/drawing/2014/main" id="{00000000-0008-0000-1900-000002000000}"/>
            </a:ext>
          </a:extLst>
        </xdr:cNvPr>
        <xdr:cNvPicPr>
          <a:picLocks noChangeAspect="1"/>
        </xdr:cNvPicPr>
      </xdr:nvPicPr>
      <xdr:blipFill>
        <a:blip xmlns:r="http://schemas.openxmlformats.org/officeDocument/2006/relationships" r:embed="rId1"/>
        <a:stretch>
          <a:fillRect/>
        </a:stretch>
      </xdr:blipFill>
      <xdr:spPr>
        <a:xfrm>
          <a:off x="2822864" y="164522"/>
          <a:ext cx="2280102" cy="445047"/>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2649682</xdr:colOff>
      <xdr:row>0</xdr:row>
      <xdr:rowOff>103909</xdr:rowOff>
    </xdr:from>
    <xdr:to>
      <xdr:col>1</xdr:col>
      <xdr:colOff>1015875</xdr:colOff>
      <xdr:row>2</xdr:row>
      <xdr:rowOff>167956</xdr:rowOff>
    </xdr:to>
    <xdr:pic>
      <xdr:nvPicPr>
        <xdr:cNvPr id="2" name="1 Imagen">
          <a:extLst>
            <a:ext uri="{FF2B5EF4-FFF2-40B4-BE49-F238E27FC236}">
              <a16:creationId xmlns="" xmlns:a16="http://schemas.microsoft.com/office/drawing/2014/main" id="{00000000-0008-0000-1A00-000002000000}"/>
            </a:ext>
          </a:extLst>
        </xdr:cNvPr>
        <xdr:cNvPicPr>
          <a:picLocks noChangeAspect="1"/>
        </xdr:cNvPicPr>
      </xdr:nvPicPr>
      <xdr:blipFill>
        <a:blip xmlns:r="http://schemas.openxmlformats.org/officeDocument/2006/relationships" r:embed="rId1"/>
        <a:stretch>
          <a:fillRect/>
        </a:stretch>
      </xdr:blipFill>
      <xdr:spPr>
        <a:xfrm>
          <a:off x="2649682" y="103909"/>
          <a:ext cx="2280102" cy="445047"/>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2779568</xdr:colOff>
      <xdr:row>1</xdr:row>
      <xdr:rowOff>0</xdr:rowOff>
    </xdr:from>
    <xdr:to>
      <xdr:col>1</xdr:col>
      <xdr:colOff>1145761</xdr:colOff>
      <xdr:row>3</xdr:row>
      <xdr:rowOff>64047</xdr:rowOff>
    </xdr:to>
    <xdr:pic>
      <xdr:nvPicPr>
        <xdr:cNvPr id="2" name="1 Imagen">
          <a:extLst>
            <a:ext uri="{FF2B5EF4-FFF2-40B4-BE49-F238E27FC236}">
              <a16:creationId xmlns="" xmlns:a16="http://schemas.microsoft.com/office/drawing/2014/main" id="{00000000-0008-0000-1B00-000002000000}"/>
            </a:ext>
          </a:extLst>
        </xdr:cNvPr>
        <xdr:cNvPicPr>
          <a:picLocks noChangeAspect="1"/>
        </xdr:cNvPicPr>
      </xdr:nvPicPr>
      <xdr:blipFill>
        <a:blip xmlns:r="http://schemas.openxmlformats.org/officeDocument/2006/relationships" r:embed="rId1"/>
        <a:stretch>
          <a:fillRect/>
        </a:stretch>
      </xdr:blipFill>
      <xdr:spPr>
        <a:xfrm>
          <a:off x="2779568" y="190500"/>
          <a:ext cx="2280102" cy="445047"/>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2692977</xdr:colOff>
      <xdr:row>0</xdr:row>
      <xdr:rowOff>121227</xdr:rowOff>
    </xdr:from>
    <xdr:to>
      <xdr:col>1</xdr:col>
      <xdr:colOff>1059170</xdr:colOff>
      <xdr:row>2</xdr:row>
      <xdr:rowOff>185274</xdr:rowOff>
    </xdr:to>
    <xdr:pic>
      <xdr:nvPicPr>
        <xdr:cNvPr id="3" name="2 Imagen">
          <a:extLst>
            <a:ext uri="{FF2B5EF4-FFF2-40B4-BE49-F238E27FC236}">
              <a16:creationId xmlns="" xmlns:a16="http://schemas.microsoft.com/office/drawing/2014/main" id="{00000000-0008-0000-1C00-000003000000}"/>
            </a:ext>
          </a:extLst>
        </xdr:cNvPr>
        <xdr:cNvPicPr>
          <a:picLocks noChangeAspect="1"/>
        </xdr:cNvPicPr>
      </xdr:nvPicPr>
      <xdr:blipFill>
        <a:blip xmlns:r="http://schemas.openxmlformats.org/officeDocument/2006/relationships" r:embed="rId1"/>
        <a:stretch>
          <a:fillRect/>
        </a:stretch>
      </xdr:blipFill>
      <xdr:spPr>
        <a:xfrm>
          <a:off x="2692977" y="121227"/>
          <a:ext cx="2280102" cy="445047"/>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2692977</xdr:colOff>
      <xdr:row>0</xdr:row>
      <xdr:rowOff>121227</xdr:rowOff>
    </xdr:from>
    <xdr:to>
      <xdr:col>1</xdr:col>
      <xdr:colOff>1059170</xdr:colOff>
      <xdr:row>2</xdr:row>
      <xdr:rowOff>185274</xdr:rowOff>
    </xdr:to>
    <xdr:pic>
      <xdr:nvPicPr>
        <xdr:cNvPr id="2" name="1 Imagen">
          <a:extLst>
            <a:ext uri="{FF2B5EF4-FFF2-40B4-BE49-F238E27FC236}">
              <a16:creationId xmlns="" xmlns:a16="http://schemas.microsoft.com/office/drawing/2014/main" id="{00000000-0008-0000-1D00-000002000000}"/>
            </a:ext>
          </a:extLst>
        </xdr:cNvPr>
        <xdr:cNvPicPr>
          <a:picLocks noChangeAspect="1"/>
        </xdr:cNvPicPr>
      </xdr:nvPicPr>
      <xdr:blipFill>
        <a:blip xmlns:r="http://schemas.openxmlformats.org/officeDocument/2006/relationships" r:embed="rId1"/>
        <a:stretch>
          <a:fillRect/>
        </a:stretch>
      </xdr:blipFill>
      <xdr:spPr>
        <a:xfrm>
          <a:off x="2692977" y="121227"/>
          <a:ext cx="2280968" cy="4450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400842</xdr:colOff>
      <xdr:row>0</xdr:row>
      <xdr:rowOff>31751</xdr:rowOff>
    </xdr:from>
    <xdr:to>
      <xdr:col>17</xdr:col>
      <xdr:colOff>1488280</xdr:colOff>
      <xdr:row>3</xdr:row>
      <xdr:rowOff>142876</xdr:rowOff>
    </xdr:to>
    <xdr:pic>
      <xdr:nvPicPr>
        <xdr:cNvPr id="2" name="Imagen 1">
          <a:extLst>
            <a:ext uri="{FF2B5EF4-FFF2-40B4-BE49-F238E27FC236}">
              <a16:creationId xmlns=""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317742" y="31751"/>
          <a:ext cx="3916363" cy="1025525"/>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2692977</xdr:colOff>
      <xdr:row>0</xdr:row>
      <xdr:rowOff>121227</xdr:rowOff>
    </xdr:from>
    <xdr:to>
      <xdr:col>1</xdr:col>
      <xdr:colOff>1059170</xdr:colOff>
      <xdr:row>2</xdr:row>
      <xdr:rowOff>185274</xdr:rowOff>
    </xdr:to>
    <xdr:pic>
      <xdr:nvPicPr>
        <xdr:cNvPr id="2" name="1 Imagen">
          <a:extLst>
            <a:ext uri="{FF2B5EF4-FFF2-40B4-BE49-F238E27FC236}">
              <a16:creationId xmlns="" xmlns:a16="http://schemas.microsoft.com/office/drawing/2014/main" id="{00000000-0008-0000-1E00-000002000000}"/>
            </a:ext>
          </a:extLst>
        </xdr:cNvPr>
        <xdr:cNvPicPr>
          <a:picLocks noChangeAspect="1"/>
        </xdr:cNvPicPr>
      </xdr:nvPicPr>
      <xdr:blipFill>
        <a:blip xmlns:r="http://schemas.openxmlformats.org/officeDocument/2006/relationships" r:embed="rId1"/>
        <a:stretch>
          <a:fillRect/>
        </a:stretch>
      </xdr:blipFill>
      <xdr:spPr>
        <a:xfrm>
          <a:off x="2692977" y="121227"/>
          <a:ext cx="2280968" cy="445047"/>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2692977</xdr:colOff>
      <xdr:row>0</xdr:row>
      <xdr:rowOff>121227</xdr:rowOff>
    </xdr:from>
    <xdr:to>
      <xdr:col>1</xdr:col>
      <xdr:colOff>1059170</xdr:colOff>
      <xdr:row>2</xdr:row>
      <xdr:rowOff>185274</xdr:rowOff>
    </xdr:to>
    <xdr:pic>
      <xdr:nvPicPr>
        <xdr:cNvPr id="2" name="1 Imagen">
          <a:extLst>
            <a:ext uri="{FF2B5EF4-FFF2-40B4-BE49-F238E27FC236}">
              <a16:creationId xmlns="" xmlns:a16="http://schemas.microsoft.com/office/drawing/2014/main" id="{00000000-0008-0000-1F00-000002000000}"/>
            </a:ext>
          </a:extLst>
        </xdr:cNvPr>
        <xdr:cNvPicPr>
          <a:picLocks noChangeAspect="1"/>
        </xdr:cNvPicPr>
      </xdr:nvPicPr>
      <xdr:blipFill>
        <a:blip xmlns:r="http://schemas.openxmlformats.org/officeDocument/2006/relationships" r:embed="rId1"/>
        <a:stretch>
          <a:fillRect/>
        </a:stretch>
      </xdr:blipFill>
      <xdr:spPr>
        <a:xfrm>
          <a:off x="2692977" y="121227"/>
          <a:ext cx="2280968" cy="445047"/>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2692977</xdr:colOff>
      <xdr:row>0</xdr:row>
      <xdr:rowOff>121227</xdr:rowOff>
    </xdr:from>
    <xdr:to>
      <xdr:col>1</xdr:col>
      <xdr:colOff>1059170</xdr:colOff>
      <xdr:row>2</xdr:row>
      <xdr:rowOff>185274</xdr:rowOff>
    </xdr:to>
    <xdr:pic>
      <xdr:nvPicPr>
        <xdr:cNvPr id="2" name="1 Imagen">
          <a:extLst>
            <a:ext uri="{FF2B5EF4-FFF2-40B4-BE49-F238E27FC236}">
              <a16:creationId xmlns="" xmlns:a16="http://schemas.microsoft.com/office/drawing/2014/main" id="{00000000-0008-0000-2000-000002000000}"/>
            </a:ext>
          </a:extLst>
        </xdr:cNvPr>
        <xdr:cNvPicPr>
          <a:picLocks noChangeAspect="1"/>
        </xdr:cNvPicPr>
      </xdr:nvPicPr>
      <xdr:blipFill>
        <a:blip xmlns:r="http://schemas.openxmlformats.org/officeDocument/2006/relationships" r:embed="rId1"/>
        <a:stretch>
          <a:fillRect/>
        </a:stretch>
      </xdr:blipFill>
      <xdr:spPr>
        <a:xfrm>
          <a:off x="2692977" y="121227"/>
          <a:ext cx="2280968" cy="445047"/>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2692977</xdr:colOff>
      <xdr:row>0</xdr:row>
      <xdr:rowOff>121227</xdr:rowOff>
    </xdr:from>
    <xdr:to>
      <xdr:col>1</xdr:col>
      <xdr:colOff>1059170</xdr:colOff>
      <xdr:row>2</xdr:row>
      <xdr:rowOff>185274</xdr:rowOff>
    </xdr:to>
    <xdr:pic>
      <xdr:nvPicPr>
        <xdr:cNvPr id="2" name="1 Imagen">
          <a:extLst>
            <a:ext uri="{FF2B5EF4-FFF2-40B4-BE49-F238E27FC236}">
              <a16:creationId xmlns="" xmlns:a16="http://schemas.microsoft.com/office/drawing/2014/main" id="{00000000-0008-0000-2100-000002000000}"/>
            </a:ext>
          </a:extLst>
        </xdr:cNvPr>
        <xdr:cNvPicPr>
          <a:picLocks noChangeAspect="1"/>
        </xdr:cNvPicPr>
      </xdr:nvPicPr>
      <xdr:blipFill>
        <a:blip xmlns:r="http://schemas.openxmlformats.org/officeDocument/2006/relationships" r:embed="rId1"/>
        <a:stretch>
          <a:fillRect/>
        </a:stretch>
      </xdr:blipFill>
      <xdr:spPr>
        <a:xfrm>
          <a:off x="2692977" y="121227"/>
          <a:ext cx="2280968" cy="445047"/>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2692977</xdr:colOff>
      <xdr:row>0</xdr:row>
      <xdr:rowOff>121227</xdr:rowOff>
    </xdr:from>
    <xdr:to>
      <xdr:col>1</xdr:col>
      <xdr:colOff>1059170</xdr:colOff>
      <xdr:row>2</xdr:row>
      <xdr:rowOff>185274</xdr:rowOff>
    </xdr:to>
    <xdr:pic>
      <xdr:nvPicPr>
        <xdr:cNvPr id="2" name="1 Imagen">
          <a:extLst>
            <a:ext uri="{FF2B5EF4-FFF2-40B4-BE49-F238E27FC236}">
              <a16:creationId xmlns="" xmlns:a16="http://schemas.microsoft.com/office/drawing/2014/main" id="{00000000-0008-0000-2200-000002000000}"/>
            </a:ext>
          </a:extLst>
        </xdr:cNvPr>
        <xdr:cNvPicPr>
          <a:picLocks noChangeAspect="1"/>
        </xdr:cNvPicPr>
      </xdr:nvPicPr>
      <xdr:blipFill>
        <a:blip xmlns:r="http://schemas.openxmlformats.org/officeDocument/2006/relationships" r:embed="rId1"/>
        <a:stretch>
          <a:fillRect/>
        </a:stretch>
      </xdr:blipFill>
      <xdr:spPr>
        <a:xfrm>
          <a:off x="2692977" y="121227"/>
          <a:ext cx="2280968" cy="445047"/>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2692977</xdr:colOff>
      <xdr:row>0</xdr:row>
      <xdr:rowOff>121227</xdr:rowOff>
    </xdr:from>
    <xdr:to>
      <xdr:col>1</xdr:col>
      <xdr:colOff>1059170</xdr:colOff>
      <xdr:row>2</xdr:row>
      <xdr:rowOff>185274</xdr:rowOff>
    </xdr:to>
    <xdr:pic>
      <xdr:nvPicPr>
        <xdr:cNvPr id="2" name="1 Imagen">
          <a:extLst>
            <a:ext uri="{FF2B5EF4-FFF2-40B4-BE49-F238E27FC236}">
              <a16:creationId xmlns="" xmlns:a16="http://schemas.microsoft.com/office/drawing/2014/main" id="{00000000-0008-0000-2300-000002000000}"/>
            </a:ext>
          </a:extLst>
        </xdr:cNvPr>
        <xdr:cNvPicPr>
          <a:picLocks noChangeAspect="1"/>
        </xdr:cNvPicPr>
      </xdr:nvPicPr>
      <xdr:blipFill>
        <a:blip xmlns:r="http://schemas.openxmlformats.org/officeDocument/2006/relationships" r:embed="rId1"/>
        <a:stretch>
          <a:fillRect/>
        </a:stretch>
      </xdr:blipFill>
      <xdr:spPr>
        <a:xfrm>
          <a:off x="2692977" y="121227"/>
          <a:ext cx="2280968" cy="445047"/>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2692977</xdr:colOff>
      <xdr:row>0</xdr:row>
      <xdr:rowOff>121227</xdr:rowOff>
    </xdr:from>
    <xdr:to>
      <xdr:col>1</xdr:col>
      <xdr:colOff>1059170</xdr:colOff>
      <xdr:row>2</xdr:row>
      <xdr:rowOff>185274</xdr:rowOff>
    </xdr:to>
    <xdr:pic>
      <xdr:nvPicPr>
        <xdr:cNvPr id="2" name="1 Imagen">
          <a:extLst>
            <a:ext uri="{FF2B5EF4-FFF2-40B4-BE49-F238E27FC236}">
              <a16:creationId xmlns="" xmlns:a16="http://schemas.microsoft.com/office/drawing/2014/main" id="{00000000-0008-0000-2400-000002000000}"/>
            </a:ext>
          </a:extLst>
        </xdr:cNvPr>
        <xdr:cNvPicPr>
          <a:picLocks noChangeAspect="1"/>
        </xdr:cNvPicPr>
      </xdr:nvPicPr>
      <xdr:blipFill>
        <a:blip xmlns:r="http://schemas.openxmlformats.org/officeDocument/2006/relationships" r:embed="rId1"/>
        <a:stretch>
          <a:fillRect/>
        </a:stretch>
      </xdr:blipFill>
      <xdr:spPr>
        <a:xfrm>
          <a:off x="2692977" y="121227"/>
          <a:ext cx="2280968" cy="445047"/>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2692977</xdr:colOff>
      <xdr:row>0</xdr:row>
      <xdr:rowOff>121227</xdr:rowOff>
    </xdr:from>
    <xdr:to>
      <xdr:col>1</xdr:col>
      <xdr:colOff>1059170</xdr:colOff>
      <xdr:row>2</xdr:row>
      <xdr:rowOff>185274</xdr:rowOff>
    </xdr:to>
    <xdr:pic>
      <xdr:nvPicPr>
        <xdr:cNvPr id="2" name="1 Imagen">
          <a:extLst>
            <a:ext uri="{FF2B5EF4-FFF2-40B4-BE49-F238E27FC236}">
              <a16:creationId xmlns="" xmlns:a16="http://schemas.microsoft.com/office/drawing/2014/main" id="{00000000-0008-0000-2500-000002000000}"/>
            </a:ext>
          </a:extLst>
        </xdr:cNvPr>
        <xdr:cNvPicPr>
          <a:picLocks noChangeAspect="1"/>
        </xdr:cNvPicPr>
      </xdr:nvPicPr>
      <xdr:blipFill>
        <a:blip xmlns:r="http://schemas.openxmlformats.org/officeDocument/2006/relationships" r:embed="rId1"/>
        <a:stretch>
          <a:fillRect/>
        </a:stretch>
      </xdr:blipFill>
      <xdr:spPr>
        <a:xfrm>
          <a:off x="2692977" y="121227"/>
          <a:ext cx="2280968" cy="445047"/>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2692977</xdr:colOff>
      <xdr:row>0</xdr:row>
      <xdr:rowOff>121227</xdr:rowOff>
    </xdr:from>
    <xdr:to>
      <xdr:col>1</xdr:col>
      <xdr:colOff>1059170</xdr:colOff>
      <xdr:row>2</xdr:row>
      <xdr:rowOff>185274</xdr:rowOff>
    </xdr:to>
    <xdr:pic>
      <xdr:nvPicPr>
        <xdr:cNvPr id="2" name="1 Imagen">
          <a:extLst>
            <a:ext uri="{FF2B5EF4-FFF2-40B4-BE49-F238E27FC236}">
              <a16:creationId xmlns="" xmlns:a16="http://schemas.microsoft.com/office/drawing/2014/main" id="{00000000-0008-0000-2600-000002000000}"/>
            </a:ext>
          </a:extLst>
        </xdr:cNvPr>
        <xdr:cNvPicPr>
          <a:picLocks noChangeAspect="1"/>
        </xdr:cNvPicPr>
      </xdr:nvPicPr>
      <xdr:blipFill>
        <a:blip xmlns:r="http://schemas.openxmlformats.org/officeDocument/2006/relationships" r:embed="rId1"/>
        <a:stretch>
          <a:fillRect/>
        </a:stretch>
      </xdr:blipFill>
      <xdr:spPr>
        <a:xfrm>
          <a:off x="2692977" y="121227"/>
          <a:ext cx="2280968" cy="445047"/>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2692977</xdr:colOff>
      <xdr:row>0</xdr:row>
      <xdr:rowOff>121227</xdr:rowOff>
    </xdr:from>
    <xdr:to>
      <xdr:col>1</xdr:col>
      <xdr:colOff>1059170</xdr:colOff>
      <xdr:row>2</xdr:row>
      <xdr:rowOff>185274</xdr:rowOff>
    </xdr:to>
    <xdr:pic>
      <xdr:nvPicPr>
        <xdr:cNvPr id="2" name="1 Imagen">
          <a:extLst>
            <a:ext uri="{FF2B5EF4-FFF2-40B4-BE49-F238E27FC236}">
              <a16:creationId xmlns="" xmlns:a16="http://schemas.microsoft.com/office/drawing/2014/main" id="{00000000-0008-0000-2700-000002000000}"/>
            </a:ext>
          </a:extLst>
        </xdr:cNvPr>
        <xdr:cNvPicPr>
          <a:picLocks noChangeAspect="1"/>
        </xdr:cNvPicPr>
      </xdr:nvPicPr>
      <xdr:blipFill>
        <a:blip xmlns:r="http://schemas.openxmlformats.org/officeDocument/2006/relationships" r:embed="rId1"/>
        <a:stretch>
          <a:fillRect/>
        </a:stretch>
      </xdr:blipFill>
      <xdr:spPr>
        <a:xfrm>
          <a:off x="2692977" y="121227"/>
          <a:ext cx="2280968" cy="44504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16</xdr:col>
      <xdr:colOff>400842</xdr:colOff>
      <xdr:row>0</xdr:row>
      <xdr:rowOff>31751</xdr:rowOff>
    </xdr:from>
    <xdr:to>
      <xdr:col>17</xdr:col>
      <xdr:colOff>1512092</xdr:colOff>
      <xdr:row>3</xdr:row>
      <xdr:rowOff>142876</xdr:rowOff>
    </xdr:to>
    <xdr:pic>
      <xdr:nvPicPr>
        <xdr:cNvPr id="2" name="Imagen 1">
          <a:extLst>
            <a:ext uri="{FF2B5EF4-FFF2-40B4-BE49-F238E27FC236}">
              <a16:creationId xmlns=""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89117" y="31751"/>
          <a:ext cx="3916363" cy="1025525"/>
        </a:xfrm>
        <a:prstGeom prst="rect">
          <a:avLst/>
        </a:prstGeom>
        <a:noFill/>
        <a:ln>
          <a:noFill/>
        </a:ln>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2692977</xdr:colOff>
      <xdr:row>0</xdr:row>
      <xdr:rowOff>121227</xdr:rowOff>
    </xdr:from>
    <xdr:to>
      <xdr:col>1</xdr:col>
      <xdr:colOff>1059170</xdr:colOff>
      <xdr:row>2</xdr:row>
      <xdr:rowOff>185274</xdr:rowOff>
    </xdr:to>
    <xdr:pic>
      <xdr:nvPicPr>
        <xdr:cNvPr id="2" name="1 Imagen">
          <a:extLst>
            <a:ext uri="{FF2B5EF4-FFF2-40B4-BE49-F238E27FC236}">
              <a16:creationId xmlns="" xmlns:a16="http://schemas.microsoft.com/office/drawing/2014/main" id="{00000000-0008-0000-2800-000002000000}"/>
            </a:ext>
          </a:extLst>
        </xdr:cNvPr>
        <xdr:cNvPicPr>
          <a:picLocks noChangeAspect="1"/>
        </xdr:cNvPicPr>
      </xdr:nvPicPr>
      <xdr:blipFill>
        <a:blip xmlns:r="http://schemas.openxmlformats.org/officeDocument/2006/relationships" r:embed="rId1"/>
        <a:stretch>
          <a:fillRect/>
        </a:stretch>
      </xdr:blipFill>
      <xdr:spPr>
        <a:xfrm>
          <a:off x="2692977" y="121227"/>
          <a:ext cx="2280968" cy="445047"/>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2692977</xdr:colOff>
      <xdr:row>0</xdr:row>
      <xdr:rowOff>121227</xdr:rowOff>
    </xdr:from>
    <xdr:to>
      <xdr:col>1</xdr:col>
      <xdr:colOff>1059170</xdr:colOff>
      <xdr:row>2</xdr:row>
      <xdr:rowOff>185274</xdr:rowOff>
    </xdr:to>
    <xdr:pic>
      <xdr:nvPicPr>
        <xdr:cNvPr id="2" name="1 Imagen">
          <a:extLst>
            <a:ext uri="{FF2B5EF4-FFF2-40B4-BE49-F238E27FC236}">
              <a16:creationId xmlns="" xmlns:a16="http://schemas.microsoft.com/office/drawing/2014/main" id="{00000000-0008-0000-2900-000002000000}"/>
            </a:ext>
          </a:extLst>
        </xdr:cNvPr>
        <xdr:cNvPicPr>
          <a:picLocks noChangeAspect="1"/>
        </xdr:cNvPicPr>
      </xdr:nvPicPr>
      <xdr:blipFill>
        <a:blip xmlns:r="http://schemas.openxmlformats.org/officeDocument/2006/relationships" r:embed="rId1"/>
        <a:stretch>
          <a:fillRect/>
        </a:stretch>
      </xdr:blipFill>
      <xdr:spPr>
        <a:xfrm>
          <a:off x="2692977" y="121227"/>
          <a:ext cx="2280968" cy="445047"/>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2692977</xdr:colOff>
      <xdr:row>0</xdr:row>
      <xdr:rowOff>121227</xdr:rowOff>
    </xdr:from>
    <xdr:to>
      <xdr:col>1</xdr:col>
      <xdr:colOff>1059170</xdr:colOff>
      <xdr:row>2</xdr:row>
      <xdr:rowOff>185274</xdr:rowOff>
    </xdr:to>
    <xdr:pic>
      <xdr:nvPicPr>
        <xdr:cNvPr id="2" name="1 Imagen">
          <a:extLst>
            <a:ext uri="{FF2B5EF4-FFF2-40B4-BE49-F238E27FC236}">
              <a16:creationId xmlns="" xmlns:a16="http://schemas.microsoft.com/office/drawing/2014/main" id="{00000000-0008-0000-2A00-000002000000}"/>
            </a:ext>
          </a:extLst>
        </xdr:cNvPr>
        <xdr:cNvPicPr>
          <a:picLocks noChangeAspect="1"/>
        </xdr:cNvPicPr>
      </xdr:nvPicPr>
      <xdr:blipFill>
        <a:blip xmlns:r="http://schemas.openxmlformats.org/officeDocument/2006/relationships" r:embed="rId1"/>
        <a:stretch>
          <a:fillRect/>
        </a:stretch>
      </xdr:blipFill>
      <xdr:spPr>
        <a:xfrm>
          <a:off x="2692977" y="121227"/>
          <a:ext cx="2280968" cy="445047"/>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2692977</xdr:colOff>
      <xdr:row>0</xdr:row>
      <xdr:rowOff>121227</xdr:rowOff>
    </xdr:from>
    <xdr:to>
      <xdr:col>1</xdr:col>
      <xdr:colOff>1059170</xdr:colOff>
      <xdr:row>2</xdr:row>
      <xdr:rowOff>185274</xdr:rowOff>
    </xdr:to>
    <xdr:pic>
      <xdr:nvPicPr>
        <xdr:cNvPr id="2" name="1 Imagen">
          <a:extLst>
            <a:ext uri="{FF2B5EF4-FFF2-40B4-BE49-F238E27FC236}">
              <a16:creationId xmlns="" xmlns:a16="http://schemas.microsoft.com/office/drawing/2014/main" id="{00000000-0008-0000-2B00-000002000000}"/>
            </a:ext>
          </a:extLst>
        </xdr:cNvPr>
        <xdr:cNvPicPr>
          <a:picLocks noChangeAspect="1"/>
        </xdr:cNvPicPr>
      </xdr:nvPicPr>
      <xdr:blipFill>
        <a:blip xmlns:r="http://schemas.openxmlformats.org/officeDocument/2006/relationships" r:embed="rId1"/>
        <a:stretch>
          <a:fillRect/>
        </a:stretch>
      </xdr:blipFill>
      <xdr:spPr>
        <a:xfrm>
          <a:off x="2692977" y="121227"/>
          <a:ext cx="2280968" cy="445047"/>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2692977</xdr:colOff>
      <xdr:row>0</xdr:row>
      <xdr:rowOff>121227</xdr:rowOff>
    </xdr:from>
    <xdr:to>
      <xdr:col>1</xdr:col>
      <xdr:colOff>1059170</xdr:colOff>
      <xdr:row>2</xdr:row>
      <xdr:rowOff>185274</xdr:rowOff>
    </xdr:to>
    <xdr:pic>
      <xdr:nvPicPr>
        <xdr:cNvPr id="2" name="1 Imagen">
          <a:extLst>
            <a:ext uri="{FF2B5EF4-FFF2-40B4-BE49-F238E27FC236}">
              <a16:creationId xmlns="" xmlns:a16="http://schemas.microsoft.com/office/drawing/2014/main" id="{00000000-0008-0000-2C00-000002000000}"/>
            </a:ext>
          </a:extLst>
        </xdr:cNvPr>
        <xdr:cNvPicPr>
          <a:picLocks noChangeAspect="1"/>
        </xdr:cNvPicPr>
      </xdr:nvPicPr>
      <xdr:blipFill>
        <a:blip xmlns:r="http://schemas.openxmlformats.org/officeDocument/2006/relationships" r:embed="rId1"/>
        <a:stretch>
          <a:fillRect/>
        </a:stretch>
      </xdr:blipFill>
      <xdr:spPr>
        <a:xfrm>
          <a:off x="2692977" y="121227"/>
          <a:ext cx="2280968" cy="44504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16</xdr:col>
      <xdr:colOff>400842</xdr:colOff>
      <xdr:row>0</xdr:row>
      <xdr:rowOff>31751</xdr:rowOff>
    </xdr:from>
    <xdr:to>
      <xdr:col>17</xdr:col>
      <xdr:colOff>1488280</xdr:colOff>
      <xdr:row>3</xdr:row>
      <xdr:rowOff>142876</xdr:rowOff>
    </xdr:to>
    <xdr:pic>
      <xdr:nvPicPr>
        <xdr:cNvPr id="2" name="Imagen 1">
          <a:extLst>
            <a:ext uri="{FF2B5EF4-FFF2-40B4-BE49-F238E27FC236}">
              <a16:creationId xmlns=""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89117" y="31751"/>
          <a:ext cx="3916363" cy="102552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16</xdr:col>
      <xdr:colOff>400842</xdr:colOff>
      <xdr:row>0</xdr:row>
      <xdr:rowOff>31751</xdr:rowOff>
    </xdr:from>
    <xdr:to>
      <xdr:col>17</xdr:col>
      <xdr:colOff>1488280</xdr:colOff>
      <xdr:row>3</xdr:row>
      <xdr:rowOff>142876</xdr:rowOff>
    </xdr:to>
    <xdr:pic>
      <xdr:nvPicPr>
        <xdr:cNvPr id="2" name="Imagen 1">
          <a:extLst>
            <a:ext uri="{FF2B5EF4-FFF2-40B4-BE49-F238E27FC236}">
              <a16:creationId xmlns=""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89117" y="31751"/>
          <a:ext cx="3916363" cy="102552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16</xdr:col>
      <xdr:colOff>400842</xdr:colOff>
      <xdr:row>0</xdr:row>
      <xdr:rowOff>31751</xdr:rowOff>
    </xdr:from>
    <xdr:to>
      <xdr:col>17</xdr:col>
      <xdr:colOff>1488280</xdr:colOff>
      <xdr:row>3</xdr:row>
      <xdr:rowOff>142876</xdr:rowOff>
    </xdr:to>
    <xdr:pic>
      <xdr:nvPicPr>
        <xdr:cNvPr id="2" name="Imagen 1">
          <a:extLst>
            <a:ext uri="{FF2B5EF4-FFF2-40B4-BE49-F238E27FC236}">
              <a16:creationId xmlns="" xmlns:a16="http://schemas.microsoft.com/office/drawing/2014/main" id="{00000000-0008-0000-06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89117" y="31751"/>
          <a:ext cx="3916363" cy="1025525"/>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16</xdr:col>
      <xdr:colOff>400842</xdr:colOff>
      <xdr:row>0</xdr:row>
      <xdr:rowOff>31751</xdr:rowOff>
    </xdr:from>
    <xdr:to>
      <xdr:col>17</xdr:col>
      <xdr:colOff>1488280</xdr:colOff>
      <xdr:row>3</xdr:row>
      <xdr:rowOff>142876</xdr:rowOff>
    </xdr:to>
    <xdr:pic>
      <xdr:nvPicPr>
        <xdr:cNvPr id="2" name="Imagen 1">
          <a:extLst>
            <a:ext uri="{FF2B5EF4-FFF2-40B4-BE49-F238E27FC236}">
              <a16:creationId xmlns="" xmlns:a16="http://schemas.microsoft.com/office/drawing/2014/main" id="{00000000-0008-0000-07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89117" y="31751"/>
          <a:ext cx="3916363" cy="10255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1666875</xdr:colOff>
      <xdr:row>0</xdr:row>
      <xdr:rowOff>66675</xdr:rowOff>
    </xdr:from>
    <xdr:to>
      <xdr:col>1</xdr:col>
      <xdr:colOff>2076450</xdr:colOff>
      <xdr:row>2</xdr:row>
      <xdr:rowOff>133350</xdr:rowOff>
    </xdr:to>
    <xdr:pic>
      <xdr:nvPicPr>
        <xdr:cNvPr id="2" name="Imagen 1">
          <a:extLst>
            <a:ext uri="{FF2B5EF4-FFF2-40B4-BE49-F238E27FC236}">
              <a16:creationId xmlns="" xmlns:a16="http://schemas.microsoft.com/office/drawing/2014/main" id="{00000000-0008-0000-09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66875" y="66675"/>
          <a:ext cx="2276475" cy="447675"/>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Paola Michelle Rivas De la Cruz" id="{D78C27EF-F29C-4D6C-91D9-5D25087F31DA}" userId="S::paola.rivas@economia.gob.do::ceb8e6b6-c601-46c2-9bb1-9fdbada5cf9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H13" dT="2021-05-19T18:26:12.09" personId="{D78C27EF-F29C-4D6C-91D9-5D25087F31DA}" id="{512874FE-037D-44E7-9AF2-6C42C98549FE}">
    <text>-Revisar las observaciones realizadas en las fichas de los indicadores
-Se requiere la adaptación  de todos los indicadores  a la jurisdicción de la CORAASAN</text>
  </threadedComment>
  <threadedComment ref="K16" dT="2021-05-19T18:23:36.81" personId="{D78C27EF-F29C-4D6C-91D9-5D25087F31DA}" id="{318677DD-E008-457D-992B-AE2120791817}">
    <text>Esta meta debe de ser reajustada de acuerdo a denominacion de este indicador, si disminuye o aumenta, esta diferenciación no se puede identificar.</text>
  </threadedComment>
  <threadedComment ref="H22" dT="2021-05-18T14:29:19.32" personId="{D78C27EF-F29C-4D6C-91D9-5D25087F31DA}" id="{3ACB3CD3-53DC-423C-97C8-55C49C1ED922}">
    <text>En el nombre del indicador no es necesario especificar el método de cálculo</text>
  </threadedComment>
  <threadedComment ref="L22" dT="2021-05-18T14:31:17.18" personId="{D78C27EF-F29C-4D6C-91D9-5D25087F31DA}" id="{F557001C-B98B-46AF-8E8A-03F2CF0B7DDB}">
    <text>Cual es la proyeccion d eeste indicador que su variacion para el 2022 asiende a 300%?
Es necesario homegeneizar la linea base- metas</text>
  </threadedComment>
  <threadedComment ref="H26" dT="2021-05-18T14:32:57.27" personId="{D78C27EF-F29C-4D6C-91D9-5D25087F31DA}" id="{15C00A90-0F7B-4E9D-BB12-5E5081A99F74}">
    <text>Modificar a: Porcentaje de agua residual captada con relación a la generada. 
Nota: En el nombre del indicador no es necesario especificar el método de cálculo</text>
  </threadedComment>
  <threadedComment ref="H29" dT="2021-05-18T14:33:37.93" personId="{D78C27EF-F29C-4D6C-91D9-5D25087F31DA}" id="{DD9FA5A4-27E7-4EAE-9A0F-2478F4BCD689}">
    <text>Modificar a: Porcentaje de agua residual tratada con relación a la captada. 
Nota: En el nombre del indicador no es necesario especificar el método de cálculo</text>
  </threadedComment>
  <threadedComment ref="H31" dT="2021-05-18T14:33:59.21" personId="{D78C27EF-F29C-4D6C-91D9-5D25087F31DA}" id="{9527BA32-BE34-4B79-A237-F05B560974F2}">
    <text>Modificar a: Porcentaje de agua residual tratada con relación a la generada. 
Nota: En el nombre del indicador no es necesario especificar el método de cálculo</text>
  </threadedComment>
</ThreadedComments>
</file>

<file path=xl/threadedComments/threadedComment10.xml><?xml version="1.0" encoding="utf-8"?>
<ThreadedComments xmlns="http://schemas.microsoft.com/office/spreadsheetml/2018/threadedcomments" xmlns:x="http://schemas.openxmlformats.org/spreadsheetml/2006/main">
  <threadedComment ref="A8" dT="2021-05-19T19:00:24.62" personId="{D78C27EF-F29C-4D6C-91D9-5D25087F31DA}" id="{FE64FDCF-B804-4B18-BD94-20F4513CC188}">
    <text>- revisar observaciones de la matriz</text>
  </threadedComment>
</ThreadedComments>
</file>

<file path=xl/threadedComments/threadedComment11.xml><?xml version="1.0" encoding="utf-8"?>
<ThreadedComments xmlns="http://schemas.microsoft.com/office/spreadsheetml/2018/threadedcomments" xmlns:x="http://schemas.openxmlformats.org/spreadsheetml/2006/main">
  <threadedComment ref="A8" dT="2021-05-18T14:58:46.57" personId="{D78C27EF-F29C-4D6C-91D9-5D25087F31DA}" id="{30A862E7-2A46-4275-BE06-8A5010E835B5}">
    <text>- revisar observaciones de la matriz</text>
  </threadedComment>
</ThreadedComments>
</file>

<file path=xl/threadedComments/threadedComment12.xml><?xml version="1.0" encoding="utf-8"?>
<ThreadedComments xmlns="http://schemas.microsoft.com/office/spreadsheetml/2018/threadedcomments" xmlns:x="http://schemas.openxmlformats.org/spreadsheetml/2006/main">
  <threadedComment ref="A8" dT="2021-05-19T19:00:47.59" personId="{D78C27EF-F29C-4D6C-91D9-5D25087F31DA}" id="{B498605D-48C6-4612-BD0A-1D884C4A654E}">
    <text>- revisar observaciones de la matriz</text>
  </threadedComment>
</ThreadedComments>
</file>

<file path=xl/threadedComments/threadedComment13.xml><?xml version="1.0" encoding="utf-8"?>
<ThreadedComments xmlns="http://schemas.microsoft.com/office/spreadsheetml/2018/threadedcomments" xmlns:x="http://schemas.openxmlformats.org/spreadsheetml/2006/main">
  <threadedComment ref="B13" dT="2021-05-18T15:36:27.56" personId="{D78C27EF-F29C-4D6C-91D9-5D25087F31DA}" id="{33C79C3C-DB46-480A-86C8-9E4E00C7EB68}">
    <text>Por que esta tasa es superior al 100%?</text>
  </threadedComment>
  <threadedComment ref="B17" dT="2021-05-18T16:28:03.37" personId="{D78C27EF-F29C-4D6C-91D9-5D25087F31DA}" id="{8F586E1C-53D7-4C1C-84D1-E3527DBB9021}">
    <text>Homogeneizar unidad de medida con la línea base y meta</text>
  </threadedComment>
</ThreadedComments>
</file>

<file path=xl/threadedComments/threadedComment14.xml><?xml version="1.0" encoding="utf-8"?>
<ThreadedComments xmlns="http://schemas.microsoft.com/office/spreadsheetml/2018/threadedcomments" xmlns:x="http://schemas.openxmlformats.org/spreadsheetml/2006/main">
  <threadedComment ref="B17" dT="2021-05-18T15:53:50.64" personId="{D78C27EF-F29C-4D6C-91D9-5D25087F31DA}" id="{8B20246C-BCB5-4A42-BBBD-BC75DFA22E8A}">
    <text>Cambiar a: Porcentaje</text>
  </threadedComment>
</ThreadedComments>
</file>

<file path=xl/threadedComments/threadedComment15.xml><?xml version="1.0" encoding="utf-8"?>
<ThreadedComments xmlns="http://schemas.microsoft.com/office/spreadsheetml/2018/threadedcomments" xmlns:x="http://schemas.openxmlformats.org/spreadsheetml/2006/main">
  <threadedComment ref="B17" dT="2021-05-18T15:58:16.21" personId="{D78C27EF-F29C-4D6C-91D9-5D25087F31DA}" id="{C7F9CBA7-1EA7-4FBD-A00C-19A7F1D7A416}">
    <text>Cambiar a: Porcentaje</text>
  </threadedComment>
</ThreadedComments>
</file>

<file path=xl/threadedComments/threadedComment16.xml><?xml version="1.0" encoding="utf-8"?>
<ThreadedComments xmlns="http://schemas.microsoft.com/office/spreadsheetml/2018/threadedcomments" xmlns:x="http://schemas.openxmlformats.org/spreadsheetml/2006/main">
  <threadedComment ref="A7" dT="2021-05-19T19:05:14.64" personId="{D78C27EF-F29C-4D6C-91D9-5D25087F31DA}" id="{BC4E9B56-1191-432E-8AAA-BDCD941031E5}">
    <text>Corregir en la ficha la jurisdicción de CORAASAN</text>
  </threadedComment>
  <threadedComment ref="B17" dT="2021-05-18T15:58:30.18" personId="{D78C27EF-F29C-4D6C-91D9-5D25087F31DA}" id="{A0B65E6E-A1B4-4B4F-BE2E-9F8D7C1BC5FD}">
    <text>Cambiar a: Porcentaje</text>
  </threadedComment>
</ThreadedComments>
</file>

<file path=xl/threadedComments/threadedComment17.xml><?xml version="1.0" encoding="utf-8"?>
<ThreadedComments xmlns="http://schemas.microsoft.com/office/spreadsheetml/2018/threadedcomments" xmlns:x="http://schemas.openxmlformats.org/spreadsheetml/2006/main">
  <threadedComment ref="B17" dT="2021-05-18T16:29:21.81" personId="{D78C27EF-F29C-4D6C-91D9-5D25087F31DA}" id="{08EA5DCE-6F23-40DF-A084-FECD8A83F675}">
    <text>Cambiar a: Porcentaje</text>
  </threadedComment>
</ThreadedComments>
</file>

<file path=xl/threadedComments/threadedComment18.xml><?xml version="1.0" encoding="utf-8"?>
<ThreadedComments xmlns="http://schemas.microsoft.com/office/spreadsheetml/2018/threadedcomments" xmlns:x="http://schemas.openxmlformats.org/spreadsheetml/2006/main">
  <threadedComment ref="B17" dT="2021-05-18T16:30:22.19" personId="{D78C27EF-F29C-4D6C-91D9-5D25087F31DA}" id="{82E94FA0-4AED-423E-BC5D-D8CA82B358A1}">
    <text>Cambiar a: Porcentaje</text>
  </threadedComment>
</ThreadedComments>
</file>

<file path=xl/threadedComments/threadedComment19.xml><?xml version="1.0" encoding="utf-8"?>
<ThreadedComments xmlns="http://schemas.microsoft.com/office/spreadsheetml/2018/threadedcomments" xmlns:x="http://schemas.openxmlformats.org/spreadsheetml/2006/main">
  <threadedComment ref="B17" dT="2021-05-18T16:31:24.31" personId="{D78C27EF-F29C-4D6C-91D9-5D25087F31DA}" id="{486D9C70-066C-40CF-9334-F1C73CA64F41}">
    <text>Cambiar a: Porcentaje</text>
  </threadedComment>
</ThreadedComments>
</file>

<file path=xl/threadedComments/threadedComment2.xml><?xml version="1.0" encoding="utf-8"?>
<ThreadedComments xmlns="http://schemas.microsoft.com/office/spreadsheetml/2018/threadedcomments" xmlns:x="http://schemas.openxmlformats.org/spreadsheetml/2006/main">
  <threadedComment ref="H13" dT="2021-05-19T18:35:57.53" personId="{D78C27EF-F29C-4D6C-91D9-5D25087F31DA}" id="{5AD39524-EB4D-4DAC-8D87-034C706D261D}">
    <text>-Revisar las observaciones realizadas en las fichas de los indicadores
-Se requiere la adaptación  de todos los indicadores  a la jurisdicción de la CORAASAN</text>
  </threadedComment>
  <threadedComment ref="H16" dT="2021-05-18T15:00:13.26" personId="{D78C27EF-F29C-4D6C-91D9-5D25087F31DA}" id="{E949B5A8-C51F-4B51-843A-933FC07842F9}">
    <text>Modificar a: Porcentaje de agua medida a través de PTAR'S</text>
  </threadedComment>
  <threadedComment ref="H17" dT="2021-05-18T16:20:09.82" personId="{D78C27EF-F29C-4D6C-91D9-5D25087F31DA}" id="{BA505D63-C3EA-44E7-8E5A-EFECD2C305CF}">
    <text>Se sugiere modificar a: Porcentaje de agua medida a través de PTAP'S</text>
  </threadedComment>
  <threadedComment ref="H18" dT="2021-05-18T14:35:25.42" personId="{D78C27EF-F29C-4D6C-91D9-5D25087F31DA}" id="{EE00167F-81F7-4EE1-825A-32CBFF147C17}">
    <text>Modificar a: Total de km de redes Modeladas</text>
  </threadedComment>
  <threadedComment ref="L18" dT="2021-05-18T14:36:49.02" personId="{D78C27EF-F29C-4D6C-91D9-5D25087F31DA}" id="{3B2C6303-0B6B-4E80-BC62-3731E59829AE}">
    <text>Si el indicador corresponde a KM, las metas y linea base debe de estar en kilometros. No en porcentajes.</text>
  </threadedComment>
  <threadedComment ref="H19" dT="2021-05-19T18:37:58.24" personId="{D78C27EF-F29C-4D6C-91D9-5D25087F31DA}" id="{E226B30F-B6AD-4AF4-A829-28B80715B64C}">
    <text>Se sugiere identificar si sus registros permiten realizar una estimación aproximada a las horas que se otorga el servicio y cantidad de personas/viviendas que lo reciben.</text>
  </threadedComment>
  <threadedComment ref="J19" dT="2021-05-18T14:37:15.78" personId="{D78C27EF-F29C-4D6C-91D9-5D25087F31DA}" id="{11419566-9482-4DED-A767-A8BE03A56D6F}">
    <text>Definir</text>
  </threadedComment>
  <threadedComment ref="H20" dT="2021-05-19T18:38:07.50" personId="{D78C27EF-F29C-4D6C-91D9-5D25087F31DA}" id="{700DEC12-F618-4B6F-9A30-5595F9E90639}">
    <text>Se sugiere identificar si sus registros permiten realizar una estimación aproximada a las horas que se otorga el servicio y cantidad de personas/viviendas que lo reciben.</text>
  </threadedComment>
  <threadedComment ref="J20" dT="2021-05-18T14:37:23.65" personId="{D78C27EF-F29C-4D6C-91D9-5D25087F31DA}" id="{D769C30F-340D-4014-AD1B-2E5AEFA8B991}">
    <text>Definir</text>
  </threadedComment>
</ThreadedComments>
</file>

<file path=xl/threadedComments/threadedComment20.xml><?xml version="1.0" encoding="utf-8"?>
<ThreadedComments xmlns="http://schemas.microsoft.com/office/spreadsheetml/2018/threadedcomments" xmlns:x="http://schemas.openxmlformats.org/spreadsheetml/2006/main">
  <threadedComment ref="B17" dT="2021-05-18T16:49:55.14" personId="{D78C27EF-F29C-4D6C-91D9-5D25087F31DA}" id="{AFC1FF93-E538-4460-BD80-082931556BEB}">
    <text>Cambiar a: Porcentaje</text>
  </threadedComment>
</ThreadedComments>
</file>

<file path=xl/threadedComments/threadedComment21.xml><?xml version="1.0" encoding="utf-8"?>
<ThreadedComments xmlns="http://schemas.microsoft.com/office/spreadsheetml/2018/threadedcomments" xmlns:x="http://schemas.openxmlformats.org/spreadsheetml/2006/main">
  <threadedComment ref="B17" dT="2021-05-18T16:53:07.72" personId="{D78C27EF-F29C-4D6C-91D9-5D25087F31DA}" id="{3D54E38C-3DF9-41AE-BA6D-02EACECA5386}">
    <text>Cambiar a: Porcentaje</text>
  </threadedComment>
</ThreadedComments>
</file>

<file path=xl/threadedComments/threadedComment22.xml><?xml version="1.0" encoding="utf-8"?>
<ThreadedComments xmlns="http://schemas.microsoft.com/office/spreadsheetml/2018/threadedcomments" xmlns:x="http://schemas.openxmlformats.org/spreadsheetml/2006/main">
  <threadedComment ref="B17" dT="2021-05-18T16:54:46.07" personId="{D78C27EF-F29C-4D6C-91D9-5D25087F31DA}" id="{9D0016A4-4428-437C-B9D0-6FAC8A8E17A8}">
    <text>Cambiar a: Porcentaje</text>
  </threadedComment>
</ThreadedComments>
</file>

<file path=xl/threadedComments/threadedComment23.xml><?xml version="1.0" encoding="utf-8"?>
<ThreadedComments xmlns="http://schemas.microsoft.com/office/spreadsheetml/2018/threadedcomments" xmlns:x="http://schemas.openxmlformats.org/spreadsheetml/2006/main">
  <threadedComment ref="B17" dT="2021-05-18T16:55:23.82" personId="{D78C27EF-F29C-4D6C-91D9-5D25087F31DA}" id="{8E4E7F20-3B6D-4454-AB27-551170F2E5B9}">
    <text>Cambiar a: Porcentaje</text>
  </threadedComment>
</ThreadedComments>
</file>

<file path=xl/threadedComments/threadedComment24.xml><?xml version="1.0" encoding="utf-8"?>
<ThreadedComments xmlns="http://schemas.microsoft.com/office/spreadsheetml/2018/threadedcomments" xmlns:x="http://schemas.openxmlformats.org/spreadsheetml/2006/main">
  <threadedComment ref="B17" dT="2021-05-18T16:57:34.49" personId="{D78C27EF-F29C-4D6C-91D9-5D25087F31DA}" id="{C0F11A97-3A12-466E-884A-2233191B107B}">
    <text>Asumir como unidades monetarias</text>
  </threadedComment>
</ThreadedComments>
</file>

<file path=xl/threadedComments/threadedComment25.xml><?xml version="1.0" encoding="utf-8"?>
<ThreadedComments xmlns="http://schemas.microsoft.com/office/spreadsheetml/2018/threadedcomments" xmlns:x="http://schemas.openxmlformats.org/spreadsheetml/2006/main">
  <threadedComment ref="B17" dT="2021-05-18T16:57:57.37" personId="{D78C27EF-F29C-4D6C-91D9-5D25087F31DA}" id="{185742DD-2D0C-42AA-8DE0-A6DD9C6223D8}">
    <text>Asumir como unidades monetarias</text>
  </threadedComment>
</ThreadedComments>
</file>

<file path=xl/threadedComments/threadedComment26.xml><?xml version="1.0" encoding="utf-8"?>
<ThreadedComments xmlns="http://schemas.microsoft.com/office/spreadsheetml/2018/threadedcomments" xmlns:x="http://schemas.openxmlformats.org/spreadsheetml/2006/main">
  <threadedComment ref="B17" dT="2021-05-18T16:58:16.86" personId="{D78C27EF-F29C-4D6C-91D9-5D25087F31DA}" id="{230AEFE2-0333-4A89-9872-FA092F3184E7}">
    <text>Asumir como unidades monetarias</text>
  </threadedComment>
</ThreadedComments>
</file>

<file path=xl/threadedComments/threadedComment27.xml><?xml version="1.0" encoding="utf-8"?>
<ThreadedComments xmlns="http://schemas.microsoft.com/office/spreadsheetml/2018/threadedcomments" xmlns:x="http://schemas.openxmlformats.org/spreadsheetml/2006/main">
  <threadedComment ref="B17" dT="2021-05-18T16:58:45.41" personId="{D78C27EF-F29C-4D6C-91D9-5D25087F31DA}" id="{34989CD7-F1AC-49DC-948A-12E32F1A222B}">
    <text>Porcentaje</text>
  </threadedComment>
</ThreadedComments>
</file>

<file path=xl/threadedComments/threadedComment28.xml><?xml version="1.0" encoding="utf-8"?>
<ThreadedComments xmlns="http://schemas.microsoft.com/office/spreadsheetml/2018/threadedcomments" xmlns:x="http://schemas.openxmlformats.org/spreadsheetml/2006/main">
  <threadedComment ref="B17" dT="2021-05-18T16:59:11.45" personId="{D78C27EF-F29C-4D6C-91D9-5D25087F31DA}" id="{121EF823-C20D-482A-976E-A1BCEE9B41C6}">
    <text>Porcentaje</text>
  </threadedComment>
</ThreadedComments>
</file>

<file path=xl/threadedComments/threadedComment3.xml><?xml version="1.0" encoding="utf-8"?>
<ThreadedComments xmlns="http://schemas.microsoft.com/office/spreadsheetml/2018/threadedcomments" xmlns:x="http://schemas.openxmlformats.org/spreadsheetml/2006/main">
  <threadedComment ref="H13" dT="2021-05-19T18:55:02.44" personId="{D78C27EF-F29C-4D6C-91D9-5D25087F31DA}" id="{850F603F-40FE-4EDA-AAAC-36EBE0B0A926}">
    <text>-Revisar las observaciones realizadas en las fichas de los indicadores
-Se requiere la adaptación  de todos los indicadores  a la jurisdicción de la CORAASAN</text>
  </threadedComment>
</ThreadedComments>
</file>

<file path=xl/threadedComments/threadedComment4.xml><?xml version="1.0" encoding="utf-8"?>
<ThreadedComments xmlns="http://schemas.microsoft.com/office/spreadsheetml/2018/threadedcomments" xmlns:x="http://schemas.openxmlformats.org/spreadsheetml/2006/main">
  <threadedComment ref="H13" dT="2021-05-19T18:55:07.94" personId="{D78C27EF-F29C-4D6C-91D9-5D25087F31DA}" id="{B03FDD4F-9F5B-419B-8A07-E37397EEA160}">
    <text>-Revisar las observaciones realizadas en las fichas de los indicadores
-Se requiere la adaptación  de todos los indicadores  a la jurisdicción de la CORAASAN</text>
  </threadedComment>
  <threadedComment ref="H25" dT="2021-05-19T18:40:03.76" personId="{D78C27EF-F29C-4D6C-91D9-5D25087F31DA}" id="{5AA64769-CFAF-41D3-BF93-B847ADE700E1}">
    <text>Modificar a: Porcentaje de satisfacción de las Instituciones con la implementación de los acuerdos suscritos en la provincia de Santiago</text>
  </threadedComment>
</ThreadedComments>
</file>

<file path=xl/threadedComments/threadedComment5.xml><?xml version="1.0" encoding="utf-8"?>
<ThreadedComments xmlns="http://schemas.microsoft.com/office/spreadsheetml/2018/threadedcomments" xmlns:x="http://schemas.openxmlformats.org/spreadsheetml/2006/main">
  <threadedComment ref="H13" dT="2021-05-19T18:55:14.99" personId="{D78C27EF-F29C-4D6C-91D9-5D25087F31DA}" id="{0D216BD3-7113-48D7-A949-E19504BD16F8}">
    <text>-Revisar las observaciones realizadas en las fichas de los indicadores
-Se requiere la adaptación  de todos los indicadores  a la jurisdicción de la CORAASAN</text>
  </threadedComment>
</ThreadedComments>
</file>

<file path=xl/threadedComments/threadedComment6.xml><?xml version="1.0" encoding="utf-8"?>
<ThreadedComments xmlns="http://schemas.microsoft.com/office/spreadsheetml/2018/threadedcomments" xmlns:x="http://schemas.openxmlformats.org/spreadsheetml/2006/main">
  <threadedComment ref="A8" dT="2021-05-19T18:58:37.44" personId="{D78C27EF-F29C-4D6C-91D9-5D25087F31DA}" id="{90558A5C-C624-4400-96D8-0E1098BFA779}">
    <text>- revisar observaciones de la matriz</text>
  </threadedComment>
</ThreadedComments>
</file>

<file path=xl/threadedComments/threadedComment7.xml><?xml version="1.0" encoding="utf-8"?>
<ThreadedComments xmlns="http://schemas.microsoft.com/office/spreadsheetml/2018/threadedcomments" xmlns:x="http://schemas.openxmlformats.org/spreadsheetml/2006/main">
  <threadedComment ref="A8" dT="2021-05-19T18:59:00.94" personId="{D78C27EF-F29C-4D6C-91D9-5D25087F31DA}" id="{5E2581E2-9B31-408C-84AF-CCB5D0DE316D}">
    <text>- revisar observaciones de la matriz</text>
  </threadedComment>
  <threadedComment ref="B17" dT="2021-05-18T14:45:01.28" personId="{D78C27EF-F29C-4D6C-91D9-5D25087F31DA}" id="{A83029EE-9CEF-47BD-8FB7-89C15F894498}">
    <text>Porcentaje</text>
  </threadedComment>
</ThreadedComments>
</file>

<file path=xl/threadedComments/threadedComment8.xml><?xml version="1.0" encoding="utf-8"?>
<ThreadedComments xmlns="http://schemas.microsoft.com/office/spreadsheetml/2018/threadedcomments" xmlns:x="http://schemas.openxmlformats.org/spreadsheetml/2006/main">
  <threadedComment ref="A8" dT="2021-05-18T14:46:10.56" personId="{D78C27EF-F29C-4D6C-91D9-5D25087F31DA}" id="{4B5A5679-E645-4019-A612-F29B4181964B}">
    <text>En el nombre del indicador no es necesario especificar el método de cálculo
- revisar observaciones de la matriz</text>
  </threadedComment>
  <threadedComment ref="B17" dT="2021-05-18T14:46:45.88" personId="{D78C27EF-F29C-4D6C-91D9-5D25087F31DA}" id="{4781BA65-74E7-498B-9F6D-F33D9A4825E5}">
    <text>Porcentaje</text>
  </threadedComment>
</ThreadedComments>
</file>

<file path=xl/threadedComments/threadedComment9.xml><?xml version="1.0" encoding="utf-8"?>
<ThreadedComments xmlns="http://schemas.microsoft.com/office/spreadsheetml/2018/threadedcomments" xmlns:x="http://schemas.openxmlformats.org/spreadsheetml/2006/main">
  <threadedComment ref="A8" dT="2021-05-18T14:49:46.87" personId="{D78C27EF-F29C-4D6C-91D9-5D25087F31DA}" id="{C99ABA84-3B8B-4957-873F-D9B28A44597E}">
    <text>- revisar observaciones de la matriz</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9.xml"/><Relationship Id="rId4" Type="http://schemas.microsoft.com/office/2017/10/relationships/threadedComment" Target="../threadedComments/threadedComment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0.xml"/><Relationship Id="rId1" Type="http://schemas.openxmlformats.org/officeDocument/2006/relationships/printerSettings" Target="../printerSettings/printerSettings9.bin"/><Relationship Id="rId5" Type="http://schemas.microsoft.com/office/2017/10/relationships/threadedComment" Target="../threadedComments/threadedComment7.xml"/><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1.xml"/><Relationship Id="rId1" Type="http://schemas.openxmlformats.org/officeDocument/2006/relationships/printerSettings" Target="../printerSettings/printerSettings10.bin"/><Relationship Id="rId5" Type="http://schemas.microsoft.com/office/2017/10/relationships/threadedComment" Target="../threadedComments/threadedComment8.xml"/><Relationship Id="rId4" Type="http://schemas.openxmlformats.org/officeDocument/2006/relationships/comments" Target="../comments8.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2.xml"/><Relationship Id="rId1" Type="http://schemas.openxmlformats.org/officeDocument/2006/relationships/printerSettings" Target="../printerSettings/printerSettings11.bin"/><Relationship Id="rId5" Type="http://schemas.microsoft.com/office/2017/10/relationships/threadedComment" Target="../threadedComments/threadedComment9.xml"/><Relationship Id="rId4" Type="http://schemas.openxmlformats.org/officeDocument/2006/relationships/comments" Target="../comments9.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3.xml"/><Relationship Id="rId1" Type="http://schemas.openxmlformats.org/officeDocument/2006/relationships/printerSettings" Target="../printerSettings/printerSettings12.bin"/><Relationship Id="rId5" Type="http://schemas.microsoft.com/office/2017/10/relationships/threadedComment" Target="../threadedComments/threadedComment10.xml"/><Relationship Id="rId4"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5.xml"/><Relationship Id="rId1" Type="http://schemas.openxmlformats.org/officeDocument/2006/relationships/printerSettings" Target="../printerSettings/printerSettings14.bin"/><Relationship Id="rId5" Type="http://schemas.microsoft.com/office/2017/10/relationships/threadedComment" Target="../threadedComments/threadedComment11.xml"/><Relationship Id="rId4" Type="http://schemas.openxmlformats.org/officeDocument/2006/relationships/comments" Target="../comments11.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6.xml"/><Relationship Id="rId1" Type="http://schemas.openxmlformats.org/officeDocument/2006/relationships/printerSettings" Target="../printerSettings/printerSettings15.bin"/><Relationship Id="rId5" Type="http://schemas.microsoft.com/office/2017/10/relationships/threadedComment" Target="../threadedComments/threadedComment12.xml"/><Relationship Id="rId4" Type="http://schemas.openxmlformats.org/officeDocument/2006/relationships/comments" Target="../comments12.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7.xml"/><Relationship Id="rId1" Type="http://schemas.openxmlformats.org/officeDocument/2006/relationships/printerSettings" Target="../printerSettings/printerSettings16.bin"/><Relationship Id="rId5" Type="http://schemas.microsoft.com/office/2017/10/relationships/threadedComment" Target="../threadedComments/threadedComment13.xml"/><Relationship Id="rId4" Type="http://schemas.openxmlformats.org/officeDocument/2006/relationships/comments" Target="../comments13.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20.xml"/><Relationship Id="rId1" Type="http://schemas.openxmlformats.org/officeDocument/2006/relationships/printerSettings" Target="../printerSettings/printerSettings19.bin"/><Relationship Id="rId5" Type="http://schemas.microsoft.com/office/2017/10/relationships/threadedComment" Target="../threadedComments/threadedComment14.xml"/><Relationship Id="rId4" Type="http://schemas.openxmlformats.org/officeDocument/2006/relationships/comments" Target="../comments14.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21.xml"/><Relationship Id="rId1" Type="http://schemas.openxmlformats.org/officeDocument/2006/relationships/printerSettings" Target="../printerSettings/printerSettings20.bin"/><Relationship Id="rId5" Type="http://schemas.microsoft.com/office/2017/10/relationships/threadedComment" Target="../threadedComments/threadedComment15.xml"/><Relationship Id="rId4" Type="http://schemas.openxmlformats.org/officeDocument/2006/relationships/comments" Target="../comments15.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22.xml"/><Relationship Id="rId1" Type="http://schemas.openxmlformats.org/officeDocument/2006/relationships/printerSettings" Target="../printerSettings/printerSettings21.bin"/><Relationship Id="rId5" Type="http://schemas.microsoft.com/office/2017/10/relationships/threadedComment" Target="../threadedComments/threadedComment16.xml"/><Relationship Id="rId4" Type="http://schemas.openxmlformats.org/officeDocument/2006/relationships/comments" Target="../comments16.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23.xml"/><Relationship Id="rId1" Type="http://schemas.openxmlformats.org/officeDocument/2006/relationships/printerSettings" Target="../printerSettings/printerSettings22.bin"/><Relationship Id="rId5" Type="http://schemas.microsoft.com/office/2017/10/relationships/threadedComment" Target="../threadedComments/threadedComment17.xml"/><Relationship Id="rId4" Type="http://schemas.openxmlformats.org/officeDocument/2006/relationships/comments" Target="../comments17.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4.xml"/><Relationship Id="rId1" Type="http://schemas.openxmlformats.org/officeDocument/2006/relationships/printerSettings" Target="../printerSettings/printerSettings23.bin"/><Relationship Id="rId5" Type="http://schemas.microsoft.com/office/2017/10/relationships/threadedComment" Target="../threadedComments/threadedComment18.xml"/><Relationship Id="rId4" Type="http://schemas.openxmlformats.org/officeDocument/2006/relationships/comments" Target="../comments18.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5.xml"/><Relationship Id="rId1" Type="http://schemas.openxmlformats.org/officeDocument/2006/relationships/printerSettings" Target="../printerSettings/printerSettings24.bin"/><Relationship Id="rId5" Type="http://schemas.microsoft.com/office/2017/10/relationships/threadedComment" Target="../threadedComments/threadedComment19.xml"/><Relationship Id="rId4" Type="http://schemas.openxmlformats.org/officeDocument/2006/relationships/comments" Target="../comments19.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6.xml"/><Relationship Id="rId1" Type="http://schemas.openxmlformats.org/officeDocument/2006/relationships/printerSettings" Target="../printerSettings/printerSettings25.bin"/><Relationship Id="rId5" Type="http://schemas.microsoft.com/office/2017/10/relationships/threadedComment" Target="../threadedComments/threadedComment20.xml"/><Relationship Id="rId4" Type="http://schemas.openxmlformats.org/officeDocument/2006/relationships/comments" Target="../comments20.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7.xml"/><Relationship Id="rId1" Type="http://schemas.openxmlformats.org/officeDocument/2006/relationships/printerSettings" Target="../printerSettings/printerSettings26.bin"/><Relationship Id="rId5" Type="http://schemas.microsoft.com/office/2017/10/relationships/threadedComment" Target="../threadedComments/threadedComment21.xml"/><Relationship Id="rId4" Type="http://schemas.openxmlformats.org/officeDocument/2006/relationships/comments" Target="../comments21.xml"/></Relationships>
</file>

<file path=xl/worksheets/_rels/sheet29.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8.xml"/><Relationship Id="rId1" Type="http://schemas.openxmlformats.org/officeDocument/2006/relationships/printerSettings" Target="../printerSettings/printerSettings27.bin"/><Relationship Id="rId5" Type="http://schemas.microsoft.com/office/2017/10/relationships/threadedComment" Target="../threadedComments/threadedComment22.xml"/><Relationship Id="rId4" Type="http://schemas.openxmlformats.org/officeDocument/2006/relationships/comments" Target="../comments2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9.xml"/><Relationship Id="rId1" Type="http://schemas.openxmlformats.org/officeDocument/2006/relationships/printerSettings" Target="../printerSettings/printerSettings28.bin"/><Relationship Id="rId5" Type="http://schemas.microsoft.com/office/2017/10/relationships/threadedComment" Target="../threadedComments/threadedComment23.xml"/><Relationship Id="rId4" Type="http://schemas.openxmlformats.org/officeDocument/2006/relationships/comments" Target="../comments23.xml"/></Relationships>
</file>

<file path=xl/worksheets/_rels/sheet31.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30.xml"/><Relationship Id="rId1" Type="http://schemas.openxmlformats.org/officeDocument/2006/relationships/printerSettings" Target="../printerSettings/printerSettings29.bin"/><Relationship Id="rId5" Type="http://schemas.microsoft.com/office/2017/10/relationships/threadedComment" Target="../threadedComments/threadedComment24.xml"/><Relationship Id="rId4" Type="http://schemas.openxmlformats.org/officeDocument/2006/relationships/comments" Target="../comments24.xml"/></Relationships>
</file>

<file path=xl/worksheets/_rels/sheet32.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31.xml"/><Relationship Id="rId1" Type="http://schemas.openxmlformats.org/officeDocument/2006/relationships/printerSettings" Target="../printerSettings/printerSettings30.bin"/><Relationship Id="rId5" Type="http://schemas.microsoft.com/office/2017/10/relationships/threadedComment" Target="../threadedComments/threadedComment25.xml"/><Relationship Id="rId4" Type="http://schemas.openxmlformats.org/officeDocument/2006/relationships/comments" Target="../comments25.xml"/></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32.xml"/><Relationship Id="rId1" Type="http://schemas.openxmlformats.org/officeDocument/2006/relationships/printerSettings" Target="../printerSettings/printerSettings31.bin"/><Relationship Id="rId5" Type="http://schemas.microsoft.com/office/2017/10/relationships/threadedComment" Target="../threadedComments/threadedComment26.xml"/><Relationship Id="rId4" Type="http://schemas.openxmlformats.org/officeDocument/2006/relationships/comments" Target="../comments26.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27.vml"/><Relationship Id="rId2" Type="http://schemas.openxmlformats.org/officeDocument/2006/relationships/drawing" Target="../drawings/drawing33.xml"/><Relationship Id="rId1" Type="http://schemas.openxmlformats.org/officeDocument/2006/relationships/printerSettings" Target="../printerSettings/printerSettings32.bin"/><Relationship Id="rId5" Type="http://schemas.microsoft.com/office/2017/10/relationships/threadedComment" Target="../threadedComments/threadedComment27.xml"/><Relationship Id="rId4" Type="http://schemas.openxmlformats.org/officeDocument/2006/relationships/comments" Target="../comments27.xml"/></Relationships>
</file>

<file path=xl/worksheets/_rels/sheet35.xml.rels><?xml version="1.0" encoding="UTF-8" standalone="yes"?>
<Relationships xmlns="http://schemas.openxmlformats.org/package/2006/relationships"><Relationship Id="rId3" Type="http://schemas.openxmlformats.org/officeDocument/2006/relationships/vmlDrawing" Target="../drawings/vmlDrawing28.vml"/><Relationship Id="rId2" Type="http://schemas.openxmlformats.org/officeDocument/2006/relationships/drawing" Target="../drawings/drawing34.xml"/><Relationship Id="rId1" Type="http://schemas.openxmlformats.org/officeDocument/2006/relationships/printerSettings" Target="../printerSettings/printerSettings33.bin"/><Relationship Id="rId5" Type="http://schemas.microsoft.com/office/2017/10/relationships/threadedComment" Target="../threadedComments/threadedComment28.xml"/><Relationship Id="rId4" Type="http://schemas.openxmlformats.org/officeDocument/2006/relationships/comments" Target="../comments28.xml"/></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4.xml"/><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8.bin"/><Relationship Id="rId5" Type="http://schemas.microsoft.com/office/2017/10/relationships/threadedComment" Target="../threadedComments/threadedComment5.xml"/><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23"/>
  <sheetViews>
    <sheetView zoomScaleNormal="100" workbookViewId="0">
      <selection activeCell="A19" sqref="A19"/>
    </sheetView>
  </sheetViews>
  <sheetFormatPr baseColWidth="10" defaultColWidth="11.5703125" defaultRowHeight="15" x14ac:dyDescent="0.25"/>
  <cols>
    <col min="1" max="1" width="169.85546875" customWidth="1"/>
  </cols>
  <sheetData>
    <row r="4" spans="1:1" ht="23.25" customHeight="1" x14ac:dyDescent="0.25"/>
    <row r="5" spans="1:1" ht="21" x14ac:dyDescent="0.35">
      <c r="A5" s="13" t="s">
        <v>35</v>
      </c>
    </row>
    <row r="6" spans="1:1" ht="30" x14ac:dyDescent="0.25">
      <c r="A6" s="11" t="s">
        <v>36</v>
      </c>
    </row>
    <row r="7" spans="1:1" ht="18.75" x14ac:dyDescent="0.3">
      <c r="A7" s="12" t="s">
        <v>31</v>
      </c>
    </row>
    <row r="8" spans="1:1" ht="45.75" x14ac:dyDescent="0.25">
      <c r="A8" s="11" t="s">
        <v>37</v>
      </c>
    </row>
    <row r="9" spans="1:1" ht="15.75" x14ac:dyDescent="0.25">
      <c r="A9" t="s">
        <v>38</v>
      </c>
    </row>
    <row r="10" spans="1:1" ht="15.75" x14ac:dyDescent="0.25">
      <c r="A10" t="s">
        <v>39</v>
      </c>
    </row>
    <row r="11" spans="1:1" ht="45.75" x14ac:dyDescent="0.25">
      <c r="A11" s="11" t="s">
        <v>40</v>
      </c>
    </row>
    <row r="13" spans="1:1" ht="18.75" x14ac:dyDescent="0.3">
      <c r="A13" s="12" t="s">
        <v>32</v>
      </c>
    </row>
    <row r="14" spans="1:1" ht="45.75" x14ac:dyDescent="0.25">
      <c r="A14" s="11" t="s">
        <v>41</v>
      </c>
    </row>
    <row r="15" spans="1:1" ht="65.45" customHeight="1" x14ac:dyDescent="0.25">
      <c r="A15" s="11" t="s">
        <v>42</v>
      </c>
    </row>
    <row r="16" spans="1:1" ht="30.75" x14ac:dyDescent="0.25">
      <c r="A16" s="11" t="s">
        <v>43</v>
      </c>
    </row>
    <row r="17" spans="1:1" ht="30.75" x14ac:dyDescent="0.25">
      <c r="A17" s="10" t="s">
        <v>44</v>
      </c>
    </row>
    <row r="18" spans="1:1" ht="30.75" x14ac:dyDescent="0.25">
      <c r="A18" s="11" t="s">
        <v>45</v>
      </c>
    </row>
    <row r="19" spans="1:1" ht="105.75" x14ac:dyDescent="0.25">
      <c r="A19" s="11" t="s">
        <v>46</v>
      </c>
    </row>
    <row r="20" spans="1:1" ht="30.75" x14ac:dyDescent="0.25">
      <c r="A20" s="11" t="s">
        <v>47</v>
      </c>
    </row>
    <row r="21" spans="1:1" ht="15.75" x14ac:dyDescent="0.25">
      <c r="A21" s="11" t="s">
        <v>48</v>
      </c>
    </row>
    <row r="22" spans="1:1" ht="30.75" x14ac:dyDescent="0.25">
      <c r="A22" s="11" t="s">
        <v>49</v>
      </c>
    </row>
    <row r="23" spans="1:1" ht="60.75" x14ac:dyDescent="0.25">
      <c r="A23" s="10" t="s">
        <v>34</v>
      </c>
    </row>
  </sheetData>
  <pageMargins left="0.7" right="0.7" top="0.75" bottom="0.75" header="0.3" footer="0.3"/>
  <pageSetup orientation="portrait"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B22"/>
  <sheetViews>
    <sheetView zoomScale="110" zoomScaleNormal="110" workbookViewId="0">
      <selection activeCell="A22" sqref="A22:B22"/>
    </sheetView>
  </sheetViews>
  <sheetFormatPr baseColWidth="10" defaultColWidth="9.140625" defaultRowHeight="15" x14ac:dyDescent="0.25"/>
  <cols>
    <col min="1" max="1" width="28" customWidth="1"/>
    <col min="2" max="2" width="53.5703125" customWidth="1"/>
  </cols>
  <sheetData>
    <row r="5" spans="1:2" ht="29.25" thickBot="1" x14ac:dyDescent="0.5">
      <c r="A5" s="400" t="s">
        <v>23</v>
      </c>
      <c r="B5" s="400"/>
    </row>
    <row r="6" spans="1:2" ht="25.5" customHeight="1" thickBot="1" x14ac:dyDescent="0.3">
      <c r="A6" s="396" t="s">
        <v>15</v>
      </c>
      <c r="B6" s="397"/>
    </row>
    <row r="7" spans="1:2" ht="38.25" customHeight="1" thickBot="1" x14ac:dyDescent="0.3">
      <c r="A7" s="396" t="s">
        <v>16</v>
      </c>
      <c r="B7" s="397"/>
    </row>
    <row r="8" spans="1:2" ht="25.5" customHeight="1" x14ac:dyDescent="0.25">
      <c r="A8" s="401" t="s">
        <v>644</v>
      </c>
      <c r="B8" s="5" t="s">
        <v>17</v>
      </c>
    </row>
    <row r="9" spans="1:2" ht="22.5" customHeight="1" x14ac:dyDescent="0.25">
      <c r="A9" s="402"/>
      <c r="B9" s="5" t="s">
        <v>91</v>
      </c>
    </row>
    <row r="10" spans="1:2" ht="24.75" customHeight="1" thickBot="1" x14ac:dyDescent="0.3">
      <c r="A10" s="403"/>
      <c r="B10" s="6" t="s">
        <v>518</v>
      </c>
    </row>
    <row r="11" spans="1:2" x14ac:dyDescent="0.25">
      <c r="A11" s="115" t="s">
        <v>18</v>
      </c>
      <c r="B11" s="5" t="s">
        <v>19</v>
      </c>
    </row>
    <row r="12" spans="1:2" ht="25.5" x14ac:dyDescent="0.25">
      <c r="A12" s="115" t="s">
        <v>139</v>
      </c>
      <c r="B12" s="5" t="s">
        <v>92</v>
      </c>
    </row>
    <row r="13" spans="1:2" ht="53.25" thickBot="1" x14ac:dyDescent="0.3">
      <c r="A13" s="116" t="s">
        <v>418</v>
      </c>
      <c r="B13" s="6" t="s">
        <v>723</v>
      </c>
    </row>
    <row r="14" spans="1:2" ht="42.75" customHeight="1" thickBot="1" x14ac:dyDescent="0.3">
      <c r="A14" s="404" t="s">
        <v>645</v>
      </c>
      <c r="B14" s="405"/>
    </row>
    <row r="15" spans="1:2" ht="25.5" customHeight="1" thickBot="1" x14ac:dyDescent="0.3">
      <c r="A15" s="396" t="s">
        <v>20</v>
      </c>
      <c r="B15" s="397"/>
    </row>
    <row r="16" spans="1:2" ht="63.75" customHeight="1" thickBot="1" x14ac:dyDescent="0.3">
      <c r="A16" s="398" t="s">
        <v>97</v>
      </c>
      <c r="B16" s="399"/>
    </row>
    <row r="17" spans="1:2" ht="26.25" thickBot="1" x14ac:dyDescent="0.3">
      <c r="A17" s="7" t="s">
        <v>95</v>
      </c>
      <c r="B17" s="222" t="s">
        <v>578</v>
      </c>
    </row>
    <row r="18" spans="1:2" ht="38.25" customHeight="1" thickBot="1" x14ac:dyDescent="0.3">
      <c r="A18" s="396" t="s">
        <v>21</v>
      </c>
      <c r="B18" s="397"/>
    </row>
    <row r="19" spans="1:2" ht="45.75" customHeight="1" thickBot="1" x14ac:dyDescent="0.3">
      <c r="A19" s="404" t="s">
        <v>579</v>
      </c>
      <c r="B19" s="405"/>
    </row>
    <row r="20" spans="1:2" ht="38.25" customHeight="1" thickBot="1" x14ac:dyDescent="0.3">
      <c r="A20" s="398" t="s">
        <v>94</v>
      </c>
      <c r="B20" s="399"/>
    </row>
    <row r="21" spans="1:2" ht="28.5" customHeight="1" thickBot="1" x14ac:dyDescent="0.3">
      <c r="A21" s="406" t="s">
        <v>93</v>
      </c>
      <c r="B21" s="407"/>
    </row>
    <row r="22" spans="1:2" ht="49.5" customHeight="1" thickBot="1" x14ac:dyDescent="0.3">
      <c r="A22" s="398" t="s">
        <v>646</v>
      </c>
      <c r="B22" s="399"/>
    </row>
  </sheetData>
  <mergeCells count="12">
    <mergeCell ref="A18:B18"/>
    <mergeCell ref="A19:B19"/>
    <mergeCell ref="A20:B20"/>
    <mergeCell ref="A21:B21"/>
    <mergeCell ref="A22:B22"/>
    <mergeCell ref="A15:B15"/>
    <mergeCell ref="A16:B16"/>
    <mergeCell ref="A5:B5"/>
    <mergeCell ref="A6:B6"/>
    <mergeCell ref="A7:B7"/>
    <mergeCell ref="A8:A10"/>
    <mergeCell ref="A14:B14"/>
  </mergeCells>
  <pageMargins left="0.7" right="0.7" top="0.75" bottom="0.75" header="0.3" footer="0.3"/>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5:B22"/>
  <sheetViews>
    <sheetView topLeftCell="A16" zoomScale="110" zoomScaleNormal="110" workbookViewId="0">
      <selection activeCell="A22" sqref="A22:B22"/>
    </sheetView>
  </sheetViews>
  <sheetFormatPr baseColWidth="10" defaultColWidth="9.140625" defaultRowHeight="15" x14ac:dyDescent="0.25"/>
  <cols>
    <col min="1" max="1" width="28" style="15" customWidth="1"/>
    <col min="2" max="2" width="53.5703125" style="15" customWidth="1"/>
    <col min="3" max="16384" width="9.140625" style="15"/>
  </cols>
  <sheetData>
    <row r="5" spans="1:2" ht="29.25" thickBot="1" x14ac:dyDescent="0.5">
      <c r="A5" s="400" t="s">
        <v>23</v>
      </c>
      <c r="B5" s="400"/>
    </row>
    <row r="6" spans="1:2" ht="25.5" customHeight="1" thickBot="1" x14ac:dyDescent="0.3">
      <c r="A6" s="396" t="s">
        <v>15</v>
      </c>
      <c r="B6" s="397"/>
    </row>
    <row r="7" spans="1:2" ht="38.25" customHeight="1" thickBot="1" x14ac:dyDescent="0.3">
      <c r="A7" s="396" t="s">
        <v>16</v>
      </c>
      <c r="B7" s="397"/>
    </row>
    <row r="8" spans="1:2" x14ac:dyDescent="0.25">
      <c r="A8" s="401" t="s">
        <v>647</v>
      </c>
      <c r="B8" s="5" t="s">
        <v>17</v>
      </c>
    </row>
    <row r="9" spans="1:2" x14ac:dyDescent="0.25">
      <c r="A9" s="402"/>
      <c r="B9" s="5" t="s">
        <v>91</v>
      </c>
    </row>
    <row r="10" spans="1:2" ht="26.25" customHeight="1" thickBot="1" x14ac:dyDescent="0.3">
      <c r="A10" s="403"/>
      <c r="B10" s="6" t="s">
        <v>425</v>
      </c>
    </row>
    <row r="11" spans="1:2" x14ac:dyDescent="0.25">
      <c r="A11" s="115" t="s">
        <v>18</v>
      </c>
      <c r="B11" s="5" t="s">
        <v>19</v>
      </c>
    </row>
    <row r="12" spans="1:2" ht="25.5" x14ac:dyDescent="0.25">
      <c r="A12" s="115" t="s">
        <v>139</v>
      </c>
      <c r="B12" s="5" t="s">
        <v>92</v>
      </c>
    </row>
    <row r="13" spans="1:2" ht="53.25" thickBot="1" x14ac:dyDescent="0.3">
      <c r="A13" s="116" t="s">
        <v>418</v>
      </c>
      <c r="B13" s="6" t="s">
        <v>548</v>
      </c>
    </row>
    <row r="14" spans="1:2" ht="66.75" customHeight="1" thickBot="1" x14ac:dyDescent="0.3">
      <c r="A14" s="404" t="s">
        <v>649</v>
      </c>
      <c r="B14" s="405"/>
    </row>
    <row r="15" spans="1:2" ht="25.5" customHeight="1" thickBot="1" x14ac:dyDescent="0.3">
      <c r="A15" s="396" t="s">
        <v>20</v>
      </c>
      <c r="B15" s="397"/>
    </row>
    <row r="16" spans="1:2" ht="63.75" customHeight="1" thickBot="1" x14ac:dyDescent="0.3">
      <c r="A16" s="398" t="s">
        <v>96</v>
      </c>
      <c r="B16" s="399"/>
    </row>
    <row r="17" spans="1:2" ht="26.25" thickBot="1" x14ac:dyDescent="0.3">
      <c r="A17" s="17" t="s">
        <v>98</v>
      </c>
      <c r="B17" s="221" t="s">
        <v>648</v>
      </c>
    </row>
    <row r="18" spans="1:2" ht="38.25" customHeight="1" thickBot="1" x14ac:dyDescent="0.3">
      <c r="A18" s="396" t="s">
        <v>21</v>
      </c>
      <c r="B18" s="397"/>
    </row>
    <row r="19" spans="1:2" ht="45.75" customHeight="1" thickBot="1" x14ac:dyDescent="0.3">
      <c r="A19" s="404" t="s">
        <v>580</v>
      </c>
      <c r="B19" s="405"/>
    </row>
    <row r="20" spans="1:2" ht="38.25" customHeight="1" thickBot="1" x14ac:dyDescent="0.3">
      <c r="A20" s="398" t="s">
        <v>94</v>
      </c>
      <c r="B20" s="399"/>
    </row>
    <row r="21" spans="1:2" ht="28.5" customHeight="1" thickBot="1" x14ac:dyDescent="0.3">
      <c r="A21" s="406" t="s">
        <v>99</v>
      </c>
      <c r="B21" s="407"/>
    </row>
    <row r="22" spans="1:2" ht="32.25" customHeight="1" thickBot="1" x14ac:dyDescent="0.3">
      <c r="A22" s="398" t="s">
        <v>650</v>
      </c>
      <c r="B22" s="399"/>
    </row>
  </sheetData>
  <mergeCells count="12">
    <mergeCell ref="A22:B22"/>
    <mergeCell ref="A5:B5"/>
    <mergeCell ref="A6:B6"/>
    <mergeCell ref="A7:B7"/>
    <mergeCell ref="A8:A10"/>
    <mergeCell ref="A14:B14"/>
    <mergeCell ref="A15:B15"/>
    <mergeCell ref="A16:B16"/>
    <mergeCell ref="A18:B18"/>
    <mergeCell ref="A19:B19"/>
    <mergeCell ref="A20:B20"/>
    <mergeCell ref="A21:B21"/>
  </mergeCells>
  <pageMargins left="0.7" right="0.7" top="0.75" bottom="0.75" header="0.3" footer="0.3"/>
  <pageSetup paperSize="9" orientation="portrait" horizontalDpi="0" verticalDpi="0" r:id="rId1"/>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5:B22"/>
  <sheetViews>
    <sheetView topLeftCell="A7" zoomScale="110" zoomScaleNormal="110" workbookViewId="0">
      <selection activeCell="A22" sqref="A22:B22"/>
    </sheetView>
  </sheetViews>
  <sheetFormatPr baseColWidth="10" defaultColWidth="9.140625" defaultRowHeight="15" x14ac:dyDescent="0.25"/>
  <cols>
    <col min="1" max="1" width="28" style="15" customWidth="1"/>
    <col min="2" max="2" width="53.5703125" style="15" customWidth="1"/>
    <col min="3" max="16384" width="9.140625" style="15"/>
  </cols>
  <sheetData>
    <row r="5" spans="1:2" ht="29.25" thickBot="1" x14ac:dyDescent="0.5">
      <c r="A5" s="400" t="s">
        <v>23</v>
      </c>
      <c r="B5" s="400"/>
    </row>
    <row r="6" spans="1:2" ht="25.5" customHeight="1" thickBot="1" x14ac:dyDescent="0.3">
      <c r="A6" s="396" t="s">
        <v>15</v>
      </c>
      <c r="B6" s="397"/>
    </row>
    <row r="7" spans="1:2" ht="38.25" customHeight="1" thickBot="1" x14ac:dyDescent="0.3">
      <c r="A7" s="396" t="s">
        <v>16</v>
      </c>
      <c r="B7" s="397"/>
    </row>
    <row r="8" spans="1:2" x14ac:dyDescent="0.25">
      <c r="A8" s="408" t="s">
        <v>651</v>
      </c>
      <c r="B8" s="5" t="s">
        <v>17</v>
      </c>
    </row>
    <row r="9" spans="1:2" x14ac:dyDescent="0.25">
      <c r="A9" s="409"/>
      <c r="B9" s="5" t="s">
        <v>91</v>
      </c>
    </row>
    <row r="10" spans="1:2" ht="51" customHeight="1" thickBot="1" x14ac:dyDescent="0.3">
      <c r="A10" s="410"/>
      <c r="B10" s="6" t="s">
        <v>425</v>
      </c>
    </row>
    <row r="11" spans="1:2" ht="20.25" customHeight="1" x14ac:dyDescent="0.25">
      <c r="A11" s="115" t="s">
        <v>18</v>
      </c>
      <c r="B11" s="5" t="s">
        <v>19</v>
      </c>
    </row>
    <row r="12" spans="1:2" ht="25.5" x14ac:dyDescent="0.25">
      <c r="A12" s="115" t="s">
        <v>139</v>
      </c>
      <c r="B12" s="5" t="s">
        <v>92</v>
      </c>
    </row>
    <row r="13" spans="1:2" ht="53.25" thickBot="1" x14ac:dyDescent="0.3">
      <c r="A13" s="116" t="s">
        <v>418</v>
      </c>
      <c r="B13" s="6" t="s">
        <v>549</v>
      </c>
    </row>
    <row r="14" spans="1:2" ht="25.5" customHeight="1" thickBot="1" x14ac:dyDescent="0.3">
      <c r="A14" s="404" t="s">
        <v>652</v>
      </c>
      <c r="B14" s="405"/>
    </row>
    <row r="15" spans="1:2" ht="25.5" customHeight="1" thickBot="1" x14ac:dyDescent="0.3">
      <c r="A15" s="396" t="s">
        <v>20</v>
      </c>
      <c r="B15" s="397"/>
    </row>
    <row r="16" spans="1:2" ht="63.75" customHeight="1" thickBot="1" x14ac:dyDescent="0.3">
      <c r="A16" s="398" t="s">
        <v>96</v>
      </c>
      <c r="B16" s="399"/>
    </row>
    <row r="17" spans="1:2" ht="26.25" thickBot="1" x14ac:dyDescent="0.3">
      <c r="A17" s="17" t="s">
        <v>98</v>
      </c>
      <c r="B17" s="221" t="s">
        <v>648</v>
      </c>
    </row>
    <row r="18" spans="1:2" ht="38.25" customHeight="1" thickBot="1" x14ac:dyDescent="0.3">
      <c r="A18" s="396" t="s">
        <v>21</v>
      </c>
      <c r="B18" s="397"/>
    </row>
    <row r="19" spans="1:2" ht="45.75" customHeight="1" thickBot="1" x14ac:dyDescent="0.3">
      <c r="A19" s="411" t="s">
        <v>653</v>
      </c>
      <c r="B19" s="412"/>
    </row>
    <row r="20" spans="1:2" ht="38.25" customHeight="1" thickBot="1" x14ac:dyDescent="0.3">
      <c r="A20" s="398" t="s">
        <v>94</v>
      </c>
      <c r="B20" s="399"/>
    </row>
    <row r="21" spans="1:2" ht="28.5" customHeight="1" thickBot="1" x14ac:dyDescent="0.3">
      <c r="A21" s="406" t="s">
        <v>99</v>
      </c>
      <c r="B21" s="407"/>
    </row>
    <row r="22" spans="1:2" ht="32.25" customHeight="1" thickBot="1" x14ac:dyDescent="0.3">
      <c r="A22" s="398" t="s">
        <v>654</v>
      </c>
      <c r="B22" s="399"/>
    </row>
  </sheetData>
  <mergeCells count="12">
    <mergeCell ref="A22:B22"/>
    <mergeCell ref="A5:B5"/>
    <mergeCell ref="A6:B6"/>
    <mergeCell ref="A7:B7"/>
    <mergeCell ref="A8:A10"/>
    <mergeCell ref="A14:B14"/>
    <mergeCell ref="A15:B15"/>
    <mergeCell ref="A16:B16"/>
    <mergeCell ref="A18:B18"/>
    <mergeCell ref="A19:B19"/>
    <mergeCell ref="A20:B20"/>
    <mergeCell ref="A21:B21"/>
  </mergeCells>
  <pageMargins left="0.7" right="0.7" top="0.75" bottom="0.75" header="0.3" footer="0.3"/>
  <pageSetup paperSize="9" orientation="portrait" horizontalDpi="0" verticalDpi="0" r:id="rId1"/>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B22"/>
  <sheetViews>
    <sheetView zoomScale="80" zoomScaleNormal="80" workbookViewId="0">
      <selection activeCell="A19" sqref="A19:B19"/>
    </sheetView>
  </sheetViews>
  <sheetFormatPr baseColWidth="10" defaultColWidth="9.140625" defaultRowHeight="15" x14ac:dyDescent="0.25"/>
  <cols>
    <col min="1" max="1" width="57.7109375" style="15" customWidth="1"/>
    <col min="2" max="2" width="53.5703125" style="15" customWidth="1"/>
    <col min="3" max="16384" width="9.140625" style="15"/>
  </cols>
  <sheetData>
    <row r="5" spans="1:2" ht="29.25" thickBot="1" x14ac:dyDescent="0.5">
      <c r="A5" s="400" t="s">
        <v>23</v>
      </c>
      <c r="B5" s="400"/>
    </row>
    <row r="6" spans="1:2" ht="25.5" customHeight="1" thickBot="1" x14ac:dyDescent="0.3">
      <c r="A6" s="396" t="s">
        <v>15</v>
      </c>
      <c r="B6" s="397"/>
    </row>
    <row r="7" spans="1:2" ht="38.25" customHeight="1" thickBot="1" x14ac:dyDescent="0.3">
      <c r="A7" s="396" t="s">
        <v>16</v>
      </c>
      <c r="B7" s="397"/>
    </row>
    <row r="8" spans="1:2" ht="21" customHeight="1" x14ac:dyDescent="0.25">
      <c r="A8" s="401" t="s">
        <v>655</v>
      </c>
      <c r="B8" s="5" t="s">
        <v>17</v>
      </c>
    </row>
    <row r="9" spans="1:2" x14ac:dyDescent="0.25">
      <c r="A9" s="402"/>
      <c r="B9" s="5" t="s">
        <v>114</v>
      </c>
    </row>
    <row r="10" spans="1:2" ht="15.75" thickBot="1" x14ac:dyDescent="0.3">
      <c r="A10" s="403"/>
      <c r="B10" s="6" t="s">
        <v>550</v>
      </c>
    </row>
    <row r="11" spans="1:2" x14ac:dyDescent="0.25">
      <c r="A11" s="115" t="s">
        <v>18</v>
      </c>
      <c r="B11" s="5" t="s">
        <v>19</v>
      </c>
    </row>
    <row r="12" spans="1:2" x14ac:dyDescent="0.25">
      <c r="A12" s="115" t="s">
        <v>139</v>
      </c>
      <c r="B12" s="5" t="s">
        <v>117</v>
      </c>
    </row>
    <row r="13" spans="1:2" ht="41.25" customHeight="1" thickBot="1" x14ac:dyDescent="0.3">
      <c r="A13" s="116" t="s">
        <v>418</v>
      </c>
      <c r="B13" s="6" t="s">
        <v>551</v>
      </c>
    </row>
    <row r="14" spans="1:2" ht="25.5" customHeight="1" thickBot="1" x14ac:dyDescent="0.3">
      <c r="A14" s="404" t="s">
        <v>656</v>
      </c>
      <c r="B14" s="405"/>
    </row>
    <row r="15" spans="1:2" ht="25.5" customHeight="1" thickBot="1" x14ac:dyDescent="0.3">
      <c r="A15" s="396" t="s">
        <v>20</v>
      </c>
      <c r="B15" s="397"/>
    </row>
    <row r="16" spans="1:2" ht="63.75" customHeight="1" thickBot="1" x14ac:dyDescent="0.3">
      <c r="A16" s="398" t="s">
        <v>130</v>
      </c>
      <c r="B16" s="399"/>
    </row>
    <row r="17" spans="1:2" ht="15.75" thickBot="1" x14ac:dyDescent="0.3">
      <c r="A17" s="18" t="s">
        <v>95</v>
      </c>
      <c r="B17" s="222" t="s">
        <v>657</v>
      </c>
    </row>
    <row r="18" spans="1:2" ht="38.25" customHeight="1" thickBot="1" x14ac:dyDescent="0.3">
      <c r="A18" s="396" t="s">
        <v>21</v>
      </c>
      <c r="B18" s="397"/>
    </row>
    <row r="19" spans="1:2" ht="45.75" customHeight="1" thickBot="1" x14ac:dyDescent="0.3">
      <c r="A19" s="404" t="s">
        <v>581</v>
      </c>
      <c r="B19" s="405"/>
    </row>
    <row r="20" spans="1:2" ht="38.25" customHeight="1" thickBot="1" x14ac:dyDescent="0.3">
      <c r="A20" s="398" t="s">
        <v>121</v>
      </c>
      <c r="B20" s="399"/>
    </row>
    <row r="21" spans="1:2" ht="28.5" customHeight="1" thickBot="1" x14ac:dyDescent="0.3">
      <c r="A21" s="406" t="s">
        <v>140</v>
      </c>
      <c r="B21" s="407"/>
    </row>
    <row r="22" spans="1:2" ht="32.25" customHeight="1" thickBot="1" x14ac:dyDescent="0.3">
      <c r="A22" s="398" t="s">
        <v>22</v>
      </c>
      <c r="B22" s="399"/>
    </row>
  </sheetData>
  <mergeCells count="12">
    <mergeCell ref="A22:B22"/>
    <mergeCell ref="A5:B5"/>
    <mergeCell ref="A6:B6"/>
    <mergeCell ref="A7:B7"/>
    <mergeCell ref="A8:A10"/>
    <mergeCell ref="A14:B14"/>
    <mergeCell ref="A15:B15"/>
    <mergeCell ref="A16:B16"/>
    <mergeCell ref="A18:B18"/>
    <mergeCell ref="A19:B19"/>
    <mergeCell ref="A20:B20"/>
    <mergeCell ref="A21:B21"/>
  </mergeCells>
  <pageMargins left="0.7" right="0.7" top="0.75" bottom="0.75" header="0.3" footer="0.3"/>
  <pageSetup paperSize="9" orientation="portrait" horizontalDpi="0" verticalDpi="0"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B22"/>
  <sheetViews>
    <sheetView topLeftCell="A7" zoomScale="110" zoomScaleNormal="110" workbookViewId="0">
      <selection activeCell="A16" sqref="A16:B16"/>
    </sheetView>
  </sheetViews>
  <sheetFormatPr baseColWidth="10" defaultColWidth="9.140625" defaultRowHeight="15" x14ac:dyDescent="0.25"/>
  <cols>
    <col min="1" max="1" width="62" style="15" customWidth="1"/>
    <col min="2" max="2" width="53.5703125" style="15" customWidth="1"/>
    <col min="3" max="16384" width="9.140625" style="15"/>
  </cols>
  <sheetData>
    <row r="5" spans="1:2" ht="29.25" thickBot="1" x14ac:dyDescent="0.5">
      <c r="A5" s="400" t="s">
        <v>23</v>
      </c>
      <c r="B5" s="400"/>
    </row>
    <row r="6" spans="1:2" ht="25.5" customHeight="1" thickBot="1" x14ac:dyDescent="0.3">
      <c r="A6" s="396" t="s">
        <v>15</v>
      </c>
      <c r="B6" s="397"/>
    </row>
    <row r="7" spans="1:2" ht="38.25" customHeight="1" thickBot="1" x14ac:dyDescent="0.3">
      <c r="A7" s="396" t="s">
        <v>16</v>
      </c>
      <c r="B7" s="397"/>
    </row>
    <row r="8" spans="1:2" ht="21" customHeight="1" x14ac:dyDescent="0.25">
      <c r="A8" s="401" t="s">
        <v>658</v>
      </c>
      <c r="B8" s="5" t="s">
        <v>17</v>
      </c>
    </row>
    <row r="9" spans="1:2" x14ac:dyDescent="0.25">
      <c r="A9" s="402"/>
      <c r="B9" s="5" t="s">
        <v>114</v>
      </c>
    </row>
    <row r="10" spans="1:2" ht="15.75" thickBot="1" x14ac:dyDescent="0.3">
      <c r="A10" s="403"/>
      <c r="B10" s="6" t="s">
        <v>141</v>
      </c>
    </row>
    <row r="11" spans="1:2" x14ac:dyDescent="0.25">
      <c r="A11" s="115" t="s">
        <v>18</v>
      </c>
      <c r="B11" s="5" t="s">
        <v>19</v>
      </c>
    </row>
    <row r="12" spans="1:2" x14ac:dyDescent="0.25">
      <c r="A12" s="115" t="s">
        <v>139</v>
      </c>
      <c r="B12" s="5" t="s">
        <v>117</v>
      </c>
    </row>
    <row r="13" spans="1:2" ht="27.75" thickBot="1" x14ac:dyDescent="0.3">
      <c r="A13" s="116" t="s">
        <v>418</v>
      </c>
      <c r="B13" s="6" t="s">
        <v>142</v>
      </c>
    </row>
    <row r="14" spans="1:2" ht="25.5" customHeight="1" thickBot="1" x14ac:dyDescent="0.3">
      <c r="A14" s="404" t="s">
        <v>582</v>
      </c>
      <c r="B14" s="405"/>
    </row>
    <row r="15" spans="1:2" ht="25.5" customHeight="1" thickBot="1" x14ac:dyDescent="0.3">
      <c r="A15" s="396" t="s">
        <v>20</v>
      </c>
      <c r="B15" s="397"/>
    </row>
    <row r="16" spans="1:2" ht="63.75" customHeight="1" thickBot="1" x14ac:dyDescent="0.3">
      <c r="A16" s="398" t="s">
        <v>130</v>
      </c>
      <c r="B16" s="399"/>
    </row>
    <row r="17" spans="1:2" ht="15.75" thickBot="1" x14ac:dyDescent="0.3">
      <c r="A17" s="18" t="s">
        <v>95</v>
      </c>
      <c r="B17" s="6" t="s">
        <v>657</v>
      </c>
    </row>
    <row r="18" spans="1:2" ht="38.25" customHeight="1" thickBot="1" x14ac:dyDescent="0.3">
      <c r="A18" s="396" t="s">
        <v>21</v>
      </c>
      <c r="B18" s="397"/>
    </row>
    <row r="19" spans="1:2" ht="45.75" customHeight="1" thickBot="1" x14ac:dyDescent="0.3">
      <c r="A19" s="404" t="s">
        <v>659</v>
      </c>
      <c r="B19" s="405"/>
    </row>
    <row r="20" spans="1:2" ht="38.25" customHeight="1" thickBot="1" x14ac:dyDescent="0.3">
      <c r="A20" s="398" t="s">
        <v>121</v>
      </c>
      <c r="B20" s="399"/>
    </row>
    <row r="21" spans="1:2" ht="28.5" customHeight="1" thickBot="1" x14ac:dyDescent="0.3">
      <c r="A21" s="406" t="s">
        <v>140</v>
      </c>
      <c r="B21" s="407"/>
    </row>
    <row r="22" spans="1:2" ht="32.25" customHeight="1" thickBot="1" x14ac:dyDescent="0.3">
      <c r="A22" s="398" t="s">
        <v>22</v>
      </c>
      <c r="B22" s="399"/>
    </row>
  </sheetData>
  <mergeCells count="12">
    <mergeCell ref="A22:B22"/>
    <mergeCell ref="A5:B5"/>
    <mergeCell ref="A6:B6"/>
    <mergeCell ref="A7:B7"/>
    <mergeCell ref="A8:A10"/>
    <mergeCell ref="A14:B14"/>
    <mergeCell ref="A15:B15"/>
    <mergeCell ref="A16:B16"/>
    <mergeCell ref="A18:B18"/>
    <mergeCell ref="A19:B19"/>
    <mergeCell ref="A20:B20"/>
    <mergeCell ref="A21:B21"/>
  </mergeCells>
  <pageMargins left="0.7" right="0.7" top="0.75" bottom="0.75" header="0.3" footer="0.3"/>
  <pageSetup paperSize="9" orientation="portrait" horizontalDpi="0" verticalDpi="0"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B22"/>
  <sheetViews>
    <sheetView zoomScale="110" zoomScaleNormal="110" workbookViewId="0">
      <selection activeCell="A20" sqref="A20:B20"/>
    </sheetView>
  </sheetViews>
  <sheetFormatPr baseColWidth="10" defaultColWidth="9.140625" defaultRowHeight="15" x14ac:dyDescent="0.25"/>
  <cols>
    <col min="1" max="1" width="53.42578125" style="15" customWidth="1"/>
    <col min="2" max="2" width="53.5703125" style="15" customWidth="1"/>
    <col min="3" max="16384" width="9.140625" style="15"/>
  </cols>
  <sheetData>
    <row r="5" spans="1:2" ht="29.25" thickBot="1" x14ac:dyDescent="0.5">
      <c r="A5" s="400" t="s">
        <v>23</v>
      </c>
      <c r="B5" s="400"/>
    </row>
    <row r="6" spans="1:2" ht="25.5" customHeight="1" thickBot="1" x14ac:dyDescent="0.3">
      <c r="A6" s="396" t="s">
        <v>15</v>
      </c>
      <c r="B6" s="397"/>
    </row>
    <row r="7" spans="1:2" ht="38.25" customHeight="1" thickBot="1" x14ac:dyDescent="0.3">
      <c r="A7" s="396" t="s">
        <v>16</v>
      </c>
      <c r="B7" s="397"/>
    </row>
    <row r="8" spans="1:2" ht="21" customHeight="1" x14ac:dyDescent="0.25">
      <c r="A8" s="401" t="s">
        <v>660</v>
      </c>
      <c r="B8" s="5" t="s">
        <v>17</v>
      </c>
    </row>
    <row r="9" spans="1:2" x14ac:dyDescent="0.25">
      <c r="A9" s="402"/>
      <c r="B9" s="5" t="s">
        <v>114</v>
      </c>
    </row>
    <row r="10" spans="1:2" ht="15.75" thickBot="1" x14ac:dyDescent="0.3">
      <c r="A10" s="403"/>
      <c r="B10" s="6" t="s">
        <v>138</v>
      </c>
    </row>
    <row r="11" spans="1:2" x14ac:dyDescent="0.25">
      <c r="A11" s="115" t="s">
        <v>18</v>
      </c>
      <c r="B11" s="5" t="s">
        <v>19</v>
      </c>
    </row>
    <row r="12" spans="1:2" x14ac:dyDescent="0.25">
      <c r="A12" s="115" t="s">
        <v>139</v>
      </c>
      <c r="B12" s="5" t="s">
        <v>117</v>
      </c>
    </row>
    <row r="13" spans="1:2" ht="27.75" thickBot="1" x14ac:dyDescent="0.3">
      <c r="A13" s="116" t="s">
        <v>418</v>
      </c>
      <c r="B13" s="6" t="s">
        <v>143</v>
      </c>
    </row>
    <row r="14" spans="1:2" ht="25.5" customHeight="1" thickBot="1" x14ac:dyDescent="0.3">
      <c r="A14" s="404" t="s">
        <v>661</v>
      </c>
      <c r="B14" s="405"/>
    </row>
    <row r="15" spans="1:2" ht="25.5" customHeight="1" thickBot="1" x14ac:dyDescent="0.3">
      <c r="A15" s="396" t="s">
        <v>20</v>
      </c>
      <c r="B15" s="397"/>
    </row>
    <row r="16" spans="1:2" ht="63.75" customHeight="1" thickBot="1" x14ac:dyDescent="0.3">
      <c r="A16" s="398" t="s">
        <v>130</v>
      </c>
      <c r="B16" s="399"/>
    </row>
    <row r="17" spans="1:2" ht="15.75" thickBot="1" x14ac:dyDescent="0.3">
      <c r="A17" s="18" t="s">
        <v>95</v>
      </c>
      <c r="B17" s="222" t="s">
        <v>657</v>
      </c>
    </row>
    <row r="18" spans="1:2" ht="38.25" customHeight="1" thickBot="1" x14ac:dyDescent="0.3">
      <c r="A18" s="396" t="s">
        <v>21</v>
      </c>
      <c r="B18" s="397"/>
    </row>
    <row r="19" spans="1:2" ht="45.75" customHeight="1" thickBot="1" x14ac:dyDescent="0.3">
      <c r="A19" s="404" t="s">
        <v>662</v>
      </c>
      <c r="B19" s="405"/>
    </row>
    <row r="20" spans="1:2" ht="38.25" customHeight="1" thickBot="1" x14ac:dyDescent="0.3">
      <c r="A20" s="398" t="s">
        <v>121</v>
      </c>
      <c r="B20" s="399"/>
    </row>
    <row r="21" spans="1:2" ht="28.5" customHeight="1" thickBot="1" x14ac:dyDescent="0.3">
      <c r="A21" s="406" t="s">
        <v>140</v>
      </c>
      <c r="B21" s="407"/>
    </row>
    <row r="22" spans="1:2" ht="32.25" customHeight="1" thickBot="1" x14ac:dyDescent="0.3">
      <c r="A22" s="398" t="s">
        <v>22</v>
      </c>
      <c r="B22" s="399"/>
    </row>
  </sheetData>
  <mergeCells count="12">
    <mergeCell ref="A22:B22"/>
    <mergeCell ref="A5:B5"/>
    <mergeCell ref="A6:B6"/>
    <mergeCell ref="A7:B7"/>
    <mergeCell ref="A8:A10"/>
    <mergeCell ref="A14:B14"/>
    <mergeCell ref="A15:B15"/>
    <mergeCell ref="A16:B16"/>
    <mergeCell ref="A18:B18"/>
    <mergeCell ref="A19:B19"/>
    <mergeCell ref="A20:B20"/>
    <mergeCell ref="A21:B21"/>
  </mergeCells>
  <pageMargins left="0.7" right="0.7" top="0.75" bottom="0.75" header="0.3" footer="0.3"/>
  <pageSetup paperSize="9" orientation="portrait" horizontalDpi="0" verticalDpi="0"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B22"/>
  <sheetViews>
    <sheetView topLeftCell="A10" zoomScale="110" zoomScaleNormal="110" workbookViewId="0">
      <selection activeCell="A14" sqref="A14:B14"/>
    </sheetView>
  </sheetViews>
  <sheetFormatPr baseColWidth="10" defaultColWidth="9.140625" defaultRowHeight="15" x14ac:dyDescent="0.25"/>
  <cols>
    <col min="1" max="1" width="28" style="15" customWidth="1"/>
    <col min="2" max="2" width="53.5703125" style="15" customWidth="1"/>
    <col min="3" max="16384" width="9.140625" style="15"/>
  </cols>
  <sheetData>
    <row r="5" spans="1:2" ht="29.25" thickBot="1" x14ac:dyDescent="0.5">
      <c r="A5" s="400" t="s">
        <v>23</v>
      </c>
      <c r="B5" s="400"/>
    </row>
    <row r="6" spans="1:2" ht="25.5" customHeight="1" thickBot="1" x14ac:dyDescent="0.3">
      <c r="A6" s="396" t="s">
        <v>15</v>
      </c>
      <c r="B6" s="397"/>
    </row>
    <row r="7" spans="1:2" ht="38.25" customHeight="1" thickBot="1" x14ac:dyDescent="0.3">
      <c r="A7" s="396" t="s">
        <v>16</v>
      </c>
      <c r="B7" s="397"/>
    </row>
    <row r="8" spans="1:2" x14ac:dyDescent="0.25">
      <c r="A8" s="408" t="s">
        <v>665</v>
      </c>
      <c r="B8" s="5" t="s">
        <v>17</v>
      </c>
    </row>
    <row r="9" spans="1:2" x14ac:dyDescent="0.25">
      <c r="A9" s="409"/>
      <c r="B9" s="5" t="s">
        <v>91</v>
      </c>
    </row>
    <row r="10" spans="1:2" ht="65.25" customHeight="1" thickBot="1" x14ac:dyDescent="0.3">
      <c r="A10" s="410"/>
      <c r="B10" s="6" t="s">
        <v>583</v>
      </c>
    </row>
    <row r="11" spans="1:2" x14ac:dyDescent="0.25">
      <c r="A11" s="16" t="s">
        <v>18</v>
      </c>
      <c r="B11" s="5" t="s">
        <v>19</v>
      </c>
    </row>
    <row r="12" spans="1:2" ht="25.5" x14ac:dyDescent="0.25">
      <c r="A12" s="115" t="s">
        <v>419</v>
      </c>
      <c r="B12" s="5" t="s">
        <v>92</v>
      </c>
    </row>
    <row r="13" spans="1:2" ht="64.5" thickBot="1" x14ac:dyDescent="0.3">
      <c r="A13" s="17" t="s">
        <v>475</v>
      </c>
      <c r="B13" s="6" t="s">
        <v>426</v>
      </c>
    </row>
    <row r="14" spans="1:2" ht="42.75" customHeight="1" thickBot="1" x14ac:dyDescent="0.3">
      <c r="A14" s="404" t="s">
        <v>666</v>
      </c>
      <c r="B14" s="405"/>
    </row>
    <row r="15" spans="1:2" ht="25.5" customHeight="1" thickBot="1" x14ac:dyDescent="0.3">
      <c r="A15" s="396" t="s">
        <v>20</v>
      </c>
      <c r="B15" s="397"/>
    </row>
    <row r="16" spans="1:2" ht="63.75" customHeight="1" thickBot="1" x14ac:dyDescent="0.3">
      <c r="A16" s="398" t="s">
        <v>110</v>
      </c>
      <c r="B16" s="399"/>
    </row>
    <row r="17" spans="1:2" ht="26.25" thickBot="1" x14ac:dyDescent="0.3">
      <c r="A17" s="17" t="s">
        <v>95</v>
      </c>
      <c r="B17" s="222" t="s">
        <v>657</v>
      </c>
    </row>
    <row r="18" spans="1:2" ht="38.25" customHeight="1" thickBot="1" x14ac:dyDescent="0.3">
      <c r="A18" s="396" t="s">
        <v>21</v>
      </c>
      <c r="B18" s="397"/>
    </row>
    <row r="19" spans="1:2" ht="45.75" customHeight="1" thickBot="1" x14ac:dyDescent="0.3">
      <c r="A19" s="404" t="s">
        <v>667</v>
      </c>
      <c r="B19" s="405"/>
    </row>
    <row r="20" spans="1:2" ht="38.25" customHeight="1" thickBot="1" x14ac:dyDescent="0.3">
      <c r="A20" s="398" t="s">
        <v>94</v>
      </c>
      <c r="B20" s="399"/>
    </row>
    <row r="21" spans="1:2" ht="28.5" customHeight="1" thickBot="1" x14ac:dyDescent="0.3">
      <c r="A21" s="406" t="s">
        <v>109</v>
      </c>
      <c r="B21" s="407"/>
    </row>
    <row r="22" spans="1:2" ht="32.25" customHeight="1" thickBot="1" x14ac:dyDescent="0.3">
      <c r="A22" s="398" t="s">
        <v>22</v>
      </c>
      <c r="B22" s="399"/>
    </row>
  </sheetData>
  <mergeCells count="12">
    <mergeCell ref="A22:B22"/>
    <mergeCell ref="A5:B5"/>
    <mergeCell ref="A6:B6"/>
    <mergeCell ref="A7:B7"/>
    <mergeCell ref="A8:A10"/>
    <mergeCell ref="A14:B14"/>
    <mergeCell ref="A15:B15"/>
    <mergeCell ref="A16:B16"/>
    <mergeCell ref="A18:B18"/>
    <mergeCell ref="A19:B19"/>
    <mergeCell ref="A20:B20"/>
    <mergeCell ref="A21:B21"/>
  </mergeCells>
  <pageMargins left="0.7" right="0.7" top="0.75" bottom="0.75" header="0.3" footer="0.3"/>
  <pageSetup paperSize="9" orientation="portrait" horizontalDpi="300" verticalDpi="300"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B22"/>
  <sheetViews>
    <sheetView topLeftCell="A7" zoomScale="110" zoomScaleNormal="110" workbookViewId="0">
      <selection activeCell="A8" sqref="A8:A10"/>
    </sheetView>
  </sheetViews>
  <sheetFormatPr baseColWidth="10" defaultColWidth="9.140625" defaultRowHeight="15" x14ac:dyDescent="0.25"/>
  <cols>
    <col min="1" max="1" width="28" style="15" customWidth="1"/>
    <col min="2" max="2" width="53.5703125" style="15" customWidth="1"/>
    <col min="3" max="16384" width="9.140625" style="15"/>
  </cols>
  <sheetData>
    <row r="5" spans="1:2" ht="29.25" thickBot="1" x14ac:dyDescent="0.5">
      <c r="A5" s="400" t="s">
        <v>23</v>
      </c>
      <c r="B5" s="400"/>
    </row>
    <row r="6" spans="1:2" ht="25.5" customHeight="1" thickBot="1" x14ac:dyDescent="0.3">
      <c r="A6" s="396" t="s">
        <v>15</v>
      </c>
      <c r="B6" s="397"/>
    </row>
    <row r="7" spans="1:2" ht="38.25" customHeight="1" thickBot="1" x14ac:dyDescent="0.3">
      <c r="A7" s="396" t="s">
        <v>16</v>
      </c>
      <c r="B7" s="397"/>
    </row>
    <row r="8" spans="1:2" x14ac:dyDescent="0.25">
      <c r="A8" s="408" t="s">
        <v>668</v>
      </c>
      <c r="B8" s="5" t="s">
        <v>17</v>
      </c>
    </row>
    <row r="9" spans="1:2" x14ac:dyDescent="0.25">
      <c r="A9" s="409"/>
      <c r="B9" s="5" t="s">
        <v>91</v>
      </c>
    </row>
    <row r="10" spans="1:2" ht="95.25" customHeight="1" thickBot="1" x14ac:dyDescent="0.3">
      <c r="A10" s="410"/>
      <c r="B10" s="6" t="s">
        <v>584</v>
      </c>
    </row>
    <row r="11" spans="1:2" x14ac:dyDescent="0.25">
      <c r="A11" s="115" t="s">
        <v>18</v>
      </c>
      <c r="B11" s="5" t="s">
        <v>19</v>
      </c>
    </row>
    <row r="12" spans="1:2" ht="25.5" x14ac:dyDescent="0.25">
      <c r="A12" s="115" t="s">
        <v>419</v>
      </c>
      <c r="B12" s="5" t="s">
        <v>92</v>
      </c>
    </row>
    <row r="13" spans="1:2" ht="64.5" thickBot="1" x14ac:dyDescent="0.3">
      <c r="A13" s="116" t="s">
        <v>475</v>
      </c>
      <c r="B13" s="6" t="s">
        <v>426</v>
      </c>
    </row>
    <row r="14" spans="1:2" ht="46.5" customHeight="1" thickBot="1" x14ac:dyDescent="0.3">
      <c r="A14" s="413" t="s">
        <v>670</v>
      </c>
      <c r="B14" s="414"/>
    </row>
    <row r="15" spans="1:2" ht="25.5" customHeight="1" thickBot="1" x14ac:dyDescent="0.3">
      <c r="A15" s="396" t="s">
        <v>20</v>
      </c>
      <c r="B15" s="397"/>
    </row>
    <row r="16" spans="1:2" ht="63.75" customHeight="1" thickBot="1" x14ac:dyDescent="0.3">
      <c r="A16" s="398" t="s">
        <v>110</v>
      </c>
      <c r="B16" s="399"/>
    </row>
    <row r="17" spans="1:2" ht="26.25" thickBot="1" x14ac:dyDescent="0.3">
      <c r="A17" s="17" t="s">
        <v>95</v>
      </c>
      <c r="B17" s="222" t="s">
        <v>657</v>
      </c>
    </row>
    <row r="18" spans="1:2" ht="38.25" customHeight="1" thickBot="1" x14ac:dyDescent="0.3">
      <c r="A18" s="396" t="s">
        <v>21</v>
      </c>
      <c r="B18" s="397"/>
    </row>
    <row r="19" spans="1:2" ht="69" customHeight="1" thickBot="1" x14ac:dyDescent="0.3">
      <c r="A19" s="404" t="s">
        <v>669</v>
      </c>
      <c r="B19" s="405"/>
    </row>
    <row r="20" spans="1:2" ht="38.25" customHeight="1" thickBot="1" x14ac:dyDescent="0.3">
      <c r="A20" s="398" t="s">
        <v>94</v>
      </c>
      <c r="B20" s="399"/>
    </row>
    <row r="21" spans="1:2" ht="28.5" customHeight="1" thickBot="1" x14ac:dyDescent="0.3">
      <c r="A21" s="406" t="s">
        <v>109</v>
      </c>
      <c r="B21" s="407"/>
    </row>
    <row r="22" spans="1:2" ht="32.25" customHeight="1" thickBot="1" x14ac:dyDescent="0.3">
      <c r="A22" s="398" t="s">
        <v>22</v>
      </c>
      <c r="B22" s="399"/>
    </row>
  </sheetData>
  <mergeCells count="12">
    <mergeCell ref="A22:B22"/>
    <mergeCell ref="A5:B5"/>
    <mergeCell ref="A6:B6"/>
    <mergeCell ref="A7:B7"/>
    <mergeCell ref="A8:A10"/>
    <mergeCell ref="A14:B14"/>
    <mergeCell ref="A15:B15"/>
    <mergeCell ref="A16:B16"/>
    <mergeCell ref="A18:B18"/>
    <mergeCell ref="A19:B19"/>
    <mergeCell ref="A20:B20"/>
    <mergeCell ref="A21:B21"/>
  </mergeCells>
  <pageMargins left="0.7" right="0.7" top="0.75" bottom="0.75" header="0.3" footer="0.3"/>
  <pageSetup paperSize="9" orientation="portrait" horizontalDpi="0" verticalDpi="0" r:id="rId1"/>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B22"/>
  <sheetViews>
    <sheetView topLeftCell="A19" zoomScale="110" zoomScaleNormal="110" workbookViewId="0">
      <selection activeCell="A22" sqref="A22:B22"/>
    </sheetView>
  </sheetViews>
  <sheetFormatPr baseColWidth="10" defaultColWidth="9.140625" defaultRowHeight="15" x14ac:dyDescent="0.25"/>
  <cols>
    <col min="1" max="1" width="28" style="15" customWidth="1"/>
    <col min="2" max="2" width="53.5703125" style="15" customWidth="1"/>
    <col min="3" max="16384" width="9.140625" style="15"/>
  </cols>
  <sheetData>
    <row r="5" spans="1:2" ht="29.25" thickBot="1" x14ac:dyDescent="0.5">
      <c r="A5" s="400" t="s">
        <v>23</v>
      </c>
      <c r="B5" s="400"/>
    </row>
    <row r="6" spans="1:2" ht="25.5" customHeight="1" thickBot="1" x14ac:dyDescent="0.3">
      <c r="A6" s="396" t="s">
        <v>15</v>
      </c>
      <c r="B6" s="397"/>
    </row>
    <row r="7" spans="1:2" ht="38.25" customHeight="1" thickBot="1" x14ac:dyDescent="0.3">
      <c r="A7" s="396" t="s">
        <v>16</v>
      </c>
      <c r="B7" s="397"/>
    </row>
    <row r="8" spans="1:2" x14ac:dyDescent="0.25">
      <c r="A8" s="401" t="s">
        <v>671</v>
      </c>
      <c r="B8" s="5" t="s">
        <v>17</v>
      </c>
    </row>
    <row r="9" spans="1:2" ht="23.25" customHeight="1" x14ac:dyDescent="0.25">
      <c r="A9" s="402"/>
      <c r="B9" s="5" t="s">
        <v>91</v>
      </c>
    </row>
    <row r="10" spans="1:2" ht="38.25" customHeight="1" thickBot="1" x14ac:dyDescent="0.3">
      <c r="A10" s="403"/>
      <c r="B10" s="6" t="s">
        <v>425</v>
      </c>
    </row>
    <row r="11" spans="1:2" x14ac:dyDescent="0.25">
      <c r="A11" s="115" t="s">
        <v>18</v>
      </c>
      <c r="B11" s="5" t="s">
        <v>19</v>
      </c>
    </row>
    <row r="12" spans="1:2" ht="25.5" x14ac:dyDescent="0.25">
      <c r="A12" s="115" t="s">
        <v>419</v>
      </c>
      <c r="B12" s="5" t="s">
        <v>92</v>
      </c>
    </row>
    <row r="13" spans="1:2" ht="64.5" thickBot="1" x14ac:dyDescent="0.3">
      <c r="A13" s="116" t="s">
        <v>475</v>
      </c>
      <c r="B13" s="6" t="s">
        <v>552</v>
      </c>
    </row>
    <row r="14" spans="1:2" ht="39" customHeight="1" thickBot="1" x14ac:dyDescent="0.3">
      <c r="A14" s="404" t="s">
        <v>672</v>
      </c>
      <c r="B14" s="405"/>
    </row>
    <row r="15" spans="1:2" ht="25.5" customHeight="1" thickBot="1" x14ac:dyDescent="0.3">
      <c r="A15" s="396" t="s">
        <v>20</v>
      </c>
      <c r="B15" s="397"/>
    </row>
    <row r="16" spans="1:2" ht="63.75" customHeight="1" thickBot="1" x14ac:dyDescent="0.3">
      <c r="A16" s="398" t="s">
        <v>96</v>
      </c>
      <c r="B16" s="399"/>
    </row>
    <row r="17" spans="1:2" ht="26.25" thickBot="1" x14ac:dyDescent="0.3">
      <c r="A17" s="17" t="s">
        <v>98</v>
      </c>
      <c r="B17" s="6" t="s">
        <v>648</v>
      </c>
    </row>
    <row r="18" spans="1:2" ht="38.25" customHeight="1" thickBot="1" x14ac:dyDescent="0.3">
      <c r="A18" s="396" t="s">
        <v>21</v>
      </c>
      <c r="B18" s="397"/>
    </row>
    <row r="19" spans="1:2" ht="45.75" customHeight="1" thickBot="1" x14ac:dyDescent="0.3">
      <c r="A19" s="404" t="s">
        <v>585</v>
      </c>
      <c r="B19" s="405"/>
    </row>
    <row r="20" spans="1:2" ht="38.25" customHeight="1" thickBot="1" x14ac:dyDescent="0.3">
      <c r="A20" s="398" t="s">
        <v>94</v>
      </c>
      <c r="B20" s="399"/>
    </row>
    <row r="21" spans="1:2" ht="28.5" customHeight="1" thickBot="1" x14ac:dyDescent="0.3">
      <c r="A21" s="406" t="s">
        <v>111</v>
      </c>
      <c r="B21" s="407"/>
    </row>
    <row r="22" spans="1:2" ht="41.25" customHeight="1" thickBot="1" x14ac:dyDescent="0.3">
      <c r="A22" s="398" t="s">
        <v>673</v>
      </c>
      <c r="B22" s="399"/>
    </row>
  </sheetData>
  <mergeCells count="12">
    <mergeCell ref="A22:B22"/>
    <mergeCell ref="A5:B5"/>
    <mergeCell ref="A6:B6"/>
    <mergeCell ref="A7:B7"/>
    <mergeCell ref="A8:A10"/>
    <mergeCell ref="A14:B14"/>
    <mergeCell ref="A15:B15"/>
    <mergeCell ref="A16:B16"/>
    <mergeCell ref="A18:B18"/>
    <mergeCell ref="A19:B19"/>
    <mergeCell ref="A20:B20"/>
    <mergeCell ref="A21:B21"/>
  </mergeCells>
  <pageMargins left="0.7" right="0.7" top="0.75" bottom="0.75" header="0.3" footer="0.3"/>
  <pageSetup paperSize="9" orientation="portrait" horizontalDpi="0" verticalDpi="0" r:id="rId1"/>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B22"/>
  <sheetViews>
    <sheetView topLeftCell="A19" zoomScale="110" zoomScaleNormal="110" workbookViewId="0">
      <selection activeCell="A22" sqref="A22:B22"/>
    </sheetView>
  </sheetViews>
  <sheetFormatPr baseColWidth="10" defaultColWidth="9.140625" defaultRowHeight="15" x14ac:dyDescent="0.25"/>
  <cols>
    <col min="1" max="1" width="28" style="15" customWidth="1"/>
    <col min="2" max="2" width="53.5703125" style="15" customWidth="1"/>
    <col min="3" max="16384" width="9.140625" style="15"/>
  </cols>
  <sheetData>
    <row r="5" spans="1:2" ht="29.25" thickBot="1" x14ac:dyDescent="0.5">
      <c r="A5" s="400" t="s">
        <v>23</v>
      </c>
      <c r="B5" s="400"/>
    </row>
    <row r="6" spans="1:2" ht="25.5" customHeight="1" thickBot="1" x14ac:dyDescent="0.3">
      <c r="A6" s="396" t="s">
        <v>15</v>
      </c>
      <c r="B6" s="397"/>
    </row>
    <row r="7" spans="1:2" ht="38.25" customHeight="1" thickBot="1" x14ac:dyDescent="0.3">
      <c r="A7" s="396" t="s">
        <v>16</v>
      </c>
      <c r="B7" s="397"/>
    </row>
    <row r="8" spans="1:2" ht="26.25" customHeight="1" x14ac:dyDescent="0.25">
      <c r="A8" s="401" t="s">
        <v>674</v>
      </c>
      <c r="B8" s="5" t="s">
        <v>17</v>
      </c>
    </row>
    <row r="9" spans="1:2" ht="27" customHeight="1" x14ac:dyDescent="0.25">
      <c r="A9" s="402"/>
      <c r="B9" s="5" t="s">
        <v>91</v>
      </c>
    </row>
    <row r="10" spans="1:2" ht="34.5" customHeight="1" thickBot="1" x14ac:dyDescent="0.3">
      <c r="A10" s="403"/>
      <c r="B10" s="6" t="s">
        <v>112</v>
      </c>
    </row>
    <row r="11" spans="1:2" x14ac:dyDescent="0.25">
      <c r="A11" s="115" t="s">
        <v>18</v>
      </c>
      <c r="B11" s="5" t="s">
        <v>19</v>
      </c>
    </row>
    <row r="12" spans="1:2" ht="25.5" x14ac:dyDescent="0.25">
      <c r="A12" s="115" t="s">
        <v>419</v>
      </c>
      <c r="B12" s="5" t="s">
        <v>92</v>
      </c>
    </row>
    <row r="13" spans="1:2" ht="64.5" thickBot="1" x14ac:dyDescent="0.3">
      <c r="A13" s="116" t="s">
        <v>475</v>
      </c>
      <c r="B13" s="6" t="s">
        <v>587</v>
      </c>
    </row>
    <row r="14" spans="1:2" ht="25.5" customHeight="1" thickBot="1" x14ac:dyDescent="0.3">
      <c r="A14" s="404" t="s">
        <v>586</v>
      </c>
      <c r="B14" s="405"/>
    </row>
    <row r="15" spans="1:2" ht="25.5" customHeight="1" thickBot="1" x14ac:dyDescent="0.3">
      <c r="A15" s="396" t="s">
        <v>20</v>
      </c>
      <c r="B15" s="397"/>
    </row>
    <row r="16" spans="1:2" ht="63.75" customHeight="1" thickBot="1" x14ac:dyDescent="0.3">
      <c r="A16" s="398" t="s">
        <v>110</v>
      </c>
      <c r="B16" s="399"/>
    </row>
    <row r="17" spans="1:2" ht="26.25" thickBot="1" x14ac:dyDescent="0.3">
      <c r="A17" s="17" t="s">
        <v>113</v>
      </c>
      <c r="B17" s="222" t="s">
        <v>657</v>
      </c>
    </row>
    <row r="18" spans="1:2" ht="38.25" customHeight="1" thickBot="1" x14ac:dyDescent="0.3">
      <c r="A18" s="396" t="s">
        <v>21</v>
      </c>
      <c r="B18" s="397"/>
    </row>
    <row r="19" spans="1:2" ht="45.75" customHeight="1" thickBot="1" x14ac:dyDescent="0.3">
      <c r="A19" s="411" t="s">
        <v>588</v>
      </c>
      <c r="B19" s="412"/>
    </row>
    <row r="20" spans="1:2" ht="38.25" customHeight="1" thickBot="1" x14ac:dyDescent="0.3">
      <c r="A20" s="398" t="s">
        <v>94</v>
      </c>
      <c r="B20" s="399"/>
    </row>
    <row r="21" spans="1:2" ht="28.5" customHeight="1" thickBot="1" x14ac:dyDescent="0.3">
      <c r="A21" s="406" t="s">
        <v>99</v>
      </c>
      <c r="B21" s="407"/>
    </row>
    <row r="22" spans="1:2" ht="79.5" customHeight="1" thickBot="1" x14ac:dyDescent="0.3">
      <c r="A22" s="404" t="s">
        <v>675</v>
      </c>
      <c r="B22" s="405"/>
    </row>
  </sheetData>
  <mergeCells count="12">
    <mergeCell ref="A22:B22"/>
    <mergeCell ref="A5:B5"/>
    <mergeCell ref="A6:B6"/>
    <mergeCell ref="A7:B7"/>
    <mergeCell ref="A8:A10"/>
    <mergeCell ref="A14:B14"/>
    <mergeCell ref="A15:B15"/>
    <mergeCell ref="A16:B16"/>
    <mergeCell ref="A18:B18"/>
    <mergeCell ref="A19:B19"/>
    <mergeCell ref="A20:B20"/>
    <mergeCell ref="A21:B21"/>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2:AK31"/>
  <sheetViews>
    <sheetView showGridLines="0" topLeftCell="R28" zoomScale="80" zoomScaleNormal="80" workbookViewId="0">
      <selection activeCell="U28" sqref="U28:U30"/>
    </sheetView>
  </sheetViews>
  <sheetFormatPr baseColWidth="10" defaultColWidth="9.140625" defaultRowHeight="15" x14ac:dyDescent="0.25"/>
  <cols>
    <col min="1" max="1" width="31.140625" style="15" customWidth="1"/>
    <col min="2" max="2" width="23.7109375" style="15" customWidth="1"/>
    <col min="3" max="3" width="19.140625" style="15" customWidth="1"/>
    <col min="4" max="4" width="22" style="15" customWidth="1"/>
    <col min="5" max="6" width="14.85546875" style="15" customWidth="1"/>
    <col min="7" max="7" width="27.5703125" style="1" customWidth="1"/>
    <col min="8" max="8" width="29.42578125" style="1" customWidth="1"/>
    <col min="9" max="9" width="16.140625" style="1" customWidth="1"/>
    <col min="10" max="10" width="14.28515625" style="1" customWidth="1"/>
    <col min="11" max="11" width="13" style="1" customWidth="1"/>
    <col min="12" max="12" width="14.7109375" style="1" customWidth="1"/>
    <col min="13" max="13" width="15.140625" style="1" customWidth="1"/>
    <col min="14" max="15" width="14.85546875" style="1" customWidth="1"/>
    <col min="16" max="16" width="28" style="1" customWidth="1"/>
    <col min="17" max="17" width="42.42578125" style="1" customWidth="1"/>
    <col min="18" max="18" width="46.5703125" style="1" customWidth="1"/>
    <col min="19" max="19" width="21.5703125" style="1" customWidth="1"/>
    <col min="20" max="20" width="23.28515625" style="1" customWidth="1"/>
    <col min="21" max="21" width="15.42578125" style="1" customWidth="1"/>
    <col min="22" max="22" width="16.42578125" style="1" customWidth="1"/>
    <col min="23" max="23" width="13.7109375" style="1" customWidth="1"/>
    <col min="24" max="24" width="14.28515625" style="1" customWidth="1"/>
    <col min="25" max="25" width="18.28515625" style="1" customWidth="1"/>
    <col min="26" max="26" width="19.85546875" style="1" customWidth="1"/>
    <col min="27" max="27" width="16.28515625" style="1" customWidth="1"/>
    <col min="28" max="28" width="27.7109375" style="1" customWidth="1"/>
    <col min="29" max="29" width="16.5703125" style="1" customWidth="1"/>
    <col min="30" max="30" width="21.7109375" style="1" customWidth="1"/>
    <col min="31" max="31" width="16.28515625" style="1" customWidth="1"/>
    <col min="32" max="32" width="19.7109375" style="1" customWidth="1"/>
    <col min="33" max="34" width="16.7109375" style="1" customWidth="1"/>
    <col min="35" max="35" width="18.7109375" style="1" customWidth="1"/>
    <col min="36" max="36" width="18" style="1" customWidth="1"/>
    <col min="37" max="37" width="21.140625" customWidth="1"/>
  </cols>
  <sheetData>
    <row r="2" spans="1:37" ht="33.75" customHeight="1" x14ac:dyDescent="0.25"/>
    <row r="3" spans="1:37" ht="23.25" x14ac:dyDescent="0.35">
      <c r="A3" s="244"/>
      <c r="B3" s="244"/>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row>
    <row r="4" spans="1:37" ht="16.5" customHeight="1" x14ac:dyDescent="0.35">
      <c r="A4" s="253" t="s">
        <v>191</v>
      </c>
      <c r="B4" s="253"/>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row>
    <row r="5" spans="1:37" ht="23.25" x14ac:dyDescent="0.35">
      <c r="A5" s="253" t="s">
        <v>192</v>
      </c>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c r="AE5" s="253"/>
      <c r="AF5" s="253"/>
      <c r="AG5" s="253"/>
      <c r="AH5" s="253"/>
      <c r="AI5" s="253"/>
      <c r="AJ5" s="253"/>
      <c r="AK5" s="253"/>
    </row>
    <row r="6" spans="1:37" x14ac:dyDescent="0.2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row>
    <row r="7" spans="1:37" x14ac:dyDescent="0.25">
      <c r="A7" s="28" t="s">
        <v>193</v>
      </c>
      <c r="B7" s="4" t="s">
        <v>139</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row>
    <row r="8" spans="1:37" x14ac:dyDescent="0.2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row>
    <row r="9" spans="1:37" x14ac:dyDescent="0.2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row>
    <row r="10" spans="1:37" ht="6.75" customHeight="1" x14ac:dyDescent="0.25">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row>
    <row r="11" spans="1:37" x14ac:dyDescent="0.25">
      <c r="A11" s="245">
        <v>1</v>
      </c>
      <c r="B11" s="246"/>
      <c r="C11" s="246"/>
      <c r="D11" s="246"/>
      <c r="E11" s="246"/>
      <c r="F11" s="247"/>
      <c r="G11" s="245">
        <v>2</v>
      </c>
      <c r="H11" s="246"/>
      <c r="I11" s="246"/>
      <c r="J11" s="246"/>
      <c r="K11" s="246"/>
      <c r="L11" s="246"/>
      <c r="M11" s="246"/>
      <c r="N11" s="247"/>
      <c r="O11" s="21"/>
      <c r="P11" s="21"/>
      <c r="Q11" s="8">
        <v>3</v>
      </c>
      <c r="R11" s="8">
        <v>4</v>
      </c>
      <c r="S11" s="8">
        <v>5</v>
      </c>
      <c r="T11" s="245">
        <v>6</v>
      </c>
      <c r="U11" s="246"/>
      <c r="V11" s="246"/>
      <c r="W11" s="246"/>
      <c r="X11" s="246"/>
      <c r="Y11" s="247"/>
      <c r="Z11" s="19"/>
      <c r="AA11" s="19"/>
      <c r="AB11" s="19"/>
      <c r="AC11" s="19"/>
      <c r="AD11" s="19"/>
      <c r="AE11" s="19"/>
      <c r="AF11" s="19"/>
      <c r="AG11" s="19"/>
      <c r="AH11" s="2">
        <v>8</v>
      </c>
      <c r="AI11" s="2">
        <v>9</v>
      </c>
      <c r="AJ11" s="2">
        <v>10</v>
      </c>
      <c r="AK11" s="3">
        <v>11</v>
      </c>
    </row>
    <row r="12" spans="1:37" ht="34.9" customHeight="1" x14ac:dyDescent="0.25">
      <c r="A12" s="240" t="s">
        <v>145</v>
      </c>
      <c r="B12" s="248"/>
      <c r="C12" s="248"/>
      <c r="D12" s="248"/>
      <c r="E12" s="248"/>
      <c r="F12" s="249"/>
      <c r="G12" s="240" t="s">
        <v>27</v>
      </c>
      <c r="H12" s="248"/>
      <c r="I12" s="248"/>
      <c r="J12" s="248"/>
      <c r="K12" s="248"/>
      <c r="L12" s="248"/>
      <c r="M12" s="248"/>
      <c r="N12" s="249"/>
      <c r="O12" s="250" t="s">
        <v>173</v>
      </c>
      <c r="P12" s="251"/>
      <c r="Q12" s="252"/>
      <c r="R12" s="250" t="s">
        <v>25</v>
      </c>
      <c r="S12" s="242" t="s">
        <v>33</v>
      </c>
      <c r="T12" s="240" t="s">
        <v>30</v>
      </c>
      <c r="U12" s="248"/>
      <c r="V12" s="248"/>
      <c r="W12" s="248"/>
      <c r="X12" s="248"/>
      <c r="Y12" s="249"/>
      <c r="Z12" s="255" t="s">
        <v>24</v>
      </c>
      <c r="AA12" s="255"/>
      <c r="AB12" s="255"/>
      <c r="AC12" s="255"/>
      <c r="AD12" s="255"/>
      <c r="AE12" s="255"/>
      <c r="AF12" s="255"/>
      <c r="AG12" s="255"/>
      <c r="AH12" s="242" t="s">
        <v>1</v>
      </c>
      <c r="AI12" s="242" t="s">
        <v>13</v>
      </c>
      <c r="AJ12" s="242" t="s">
        <v>2</v>
      </c>
      <c r="AK12" s="243" t="s">
        <v>3</v>
      </c>
    </row>
    <row r="13" spans="1:37" ht="25.15" customHeight="1" x14ac:dyDescent="0.25">
      <c r="A13" s="243" t="s">
        <v>146</v>
      </c>
      <c r="B13" s="243" t="s">
        <v>147</v>
      </c>
      <c r="C13" s="243" t="s">
        <v>148</v>
      </c>
      <c r="D13" s="243" t="s">
        <v>6</v>
      </c>
      <c r="E13" s="243" t="s">
        <v>171</v>
      </c>
      <c r="F13" s="243" t="s">
        <v>149</v>
      </c>
      <c r="G13" s="243" t="s">
        <v>26</v>
      </c>
      <c r="H13" s="243" t="s">
        <v>6</v>
      </c>
      <c r="I13" s="237" t="s">
        <v>14</v>
      </c>
      <c r="J13" s="258"/>
      <c r="K13" s="237" t="s">
        <v>0</v>
      </c>
      <c r="L13" s="238"/>
      <c r="M13" s="238"/>
      <c r="N13" s="238"/>
      <c r="O13" s="242" t="s">
        <v>174</v>
      </c>
      <c r="P13" s="242" t="s">
        <v>175</v>
      </c>
      <c r="Q13" s="242" t="s">
        <v>176</v>
      </c>
      <c r="R13" s="254"/>
      <c r="S13" s="243"/>
      <c r="T13" s="242" t="s">
        <v>26</v>
      </c>
      <c r="U13" s="239" t="s">
        <v>4</v>
      </c>
      <c r="V13" s="240" t="s">
        <v>12</v>
      </c>
      <c r="W13" s="248"/>
      <c r="X13" s="248"/>
      <c r="Y13" s="249"/>
      <c r="Z13" s="20" t="s">
        <v>28</v>
      </c>
      <c r="AA13" s="20" t="s">
        <v>150</v>
      </c>
      <c r="AB13" s="20" t="s">
        <v>28</v>
      </c>
      <c r="AC13" s="20" t="s">
        <v>150</v>
      </c>
      <c r="AD13" s="20" t="s">
        <v>28</v>
      </c>
      <c r="AE13" s="20" t="s">
        <v>150</v>
      </c>
      <c r="AF13" s="20" t="s">
        <v>28</v>
      </c>
      <c r="AG13" s="20" t="s">
        <v>150</v>
      </c>
      <c r="AH13" s="243"/>
      <c r="AI13" s="243"/>
      <c r="AJ13" s="243"/>
      <c r="AK13" s="243"/>
    </row>
    <row r="14" spans="1:37" ht="22.5" customHeight="1" x14ac:dyDescent="0.25">
      <c r="A14" s="243"/>
      <c r="B14" s="243"/>
      <c r="C14" s="243"/>
      <c r="D14" s="243"/>
      <c r="E14" s="243"/>
      <c r="F14" s="243"/>
      <c r="G14" s="243"/>
      <c r="H14" s="243"/>
      <c r="I14" s="239" t="s">
        <v>29</v>
      </c>
      <c r="J14" s="239" t="s">
        <v>7</v>
      </c>
      <c r="K14" s="239" t="s">
        <v>5</v>
      </c>
      <c r="L14" s="239"/>
      <c r="M14" s="239"/>
      <c r="N14" s="240"/>
      <c r="O14" s="243"/>
      <c r="P14" s="243"/>
      <c r="Q14" s="243"/>
      <c r="R14" s="254"/>
      <c r="S14" s="243"/>
      <c r="T14" s="243"/>
      <c r="U14" s="239"/>
      <c r="V14" s="239" t="s">
        <v>8</v>
      </c>
      <c r="W14" s="239" t="s">
        <v>9</v>
      </c>
      <c r="X14" s="239" t="s">
        <v>10</v>
      </c>
      <c r="Y14" s="239" t="s">
        <v>11</v>
      </c>
      <c r="Z14" s="250">
        <v>2021</v>
      </c>
      <c r="AA14" s="252"/>
      <c r="AB14" s="250">
        <v>2022</v>
      </c>
      <c r="AC14" s="252"/>
      <c r="AD14" s="250">
        <v>2023</v>
      </c>
      <c r="AE14" s="252"/>
      <c r="AF14" s="250">
        <v>2024</v>
      </c>
      <c r="AG14" s="252"/>
      <c r="AH14" s="243"/>
      <c r="AI14" s="243"/>
      <c r="AJ14" s="243"/>
      <c r="AK14" s="243"/>
    </row>
    <row r="15" spans="1:37" x14ac:dyDescent="0.25">
      <c r="A15" s="243"/>
      <c r="B15" s="243"/>
      <c r="C15" s="243"/>
      <c r="D15" s="243"/>
      <c r="E15" s="243"/>
      <c r="F15" s="243"/>
      <c r="G15" s="243"/>
      <c r="H15" s="243"/>
      <c r="I15" s="242"/>
      <c r="J15" s="242"/>
      <c r="K15" s="14">
        <v>2021</v>
      </c>
      <c r="L15" s="14">
        <v>2022</v>
      </c>
      <c r="M15" s="14">
        <v>2023</v>
      </c>
      <c r="N15" s="22">
        <v>2024</v>
      </c>
      <c r="O15" s="243"/>
      <c r="P15" s="243"/>
      <c r="Q15" s="243"/>
      <c r="R15" s="254"/>
      <c r="S15" s="243"/>
      <c r="T15" s="243"/>
      <c r="U15" s="242"/>
      <c r="V15" s="242"/>
      <c r="W15" s="242"/>
      <c r="X15" s="242"/>
      <c r="Y15" s="242"/>
      <c r="Z15" s="256"/>
      <c r="AA15" s="257"/>
      <c r="AB15" s="256"/>
      <c r="AC15" s="257"/>
      <c r="AD15" s="256"/>
      <c r="AE15" s="257"/>
      <c r="AF15" s="256"/>
      <c r="AG15" s="257"/>
      <c r="AH15" s="243"/>
      <c r="AI15" s="243"/>
      <c r="AJ15" s="243"/>
      <c r="AK15" s="243"/>
    </row>
    <row r="16" spans="1:37" s="41" customFormat="1" ht="89.45" customHeight="1" x14ac:dyDescent="0.25">
      <c r="A16" s="260" t="s">
        <v>177</v>
      </c>
      <c r="B16" s="233" t="s">
        <v>178</v>
      </c>
      <c r="C16" s="230" t="s">
        <v>302</v>
      </c>
      <c r="D16" s="230" t="s">
        <v>154</v>
      </c>
      <c r="E16" s="230" t="s">
        <v>167</v>
      </c>
      <c r="F16" s="264">
        <v>406.76</v>
      </c>
      <c r="G16" s="236" t="s">
        <v>68</v>
      </c>
      <c r="H16" s="63" t="s">
        <v>65</v>
      </c>
      <c r="I16" s="64">
        <v>2020</v>
      </c>
      <c r="J16" s="65">
        <v>97.21</v>
      </c>
      <c r="K16" s="66">
        <v>125.33999999999999</v>
      </c>
      <c r="L16" s="66">
        <v>134.56</v>
      </c>
      <c r="M16" s="66">
        <v>174.62999999999997</v>
      </c>
      <c r="N16" s="66">
        <v>178.27999999999997</v>
      </c>
      <c r="O16" s="233" t="s">
        <v>180</v>
      </c>
      <c r="P16" s="233" t="s">
        <v>179</v>
      </c>
      <c r="Q16" s="236" t="s">
        <v>152</v>
      </c>
      <c r="R16" s="233" t="s">
        <v>168</v>
      </c>
      <c r="S16" s="233" t="s">
        <v>190</v>
      </c>
      <c r="T16" s="233" t="s">
        <v>50</v>
      </c>
      <c r="U16" s="241" t="s">
        <v>181</v>
      </c>
      <c r="V16" s="232">
        <v>208452960</v>
      </c>
      <c r="W16" s="232">
        <v>233681760</v>
      </c>
      <c r="X16" s="232">
        <v>234312480</v>
      </c>
      <c r="Y16" s="232">
        <v>235258560</v>
      </c>
      <c r="Z16" s="259">
        <f>4730000*58</f>
        <v>274340000</v>
      </c>
      <c r="AA16" s="230" t="s">
        <v>166</v>
      </c>
      <c r="AB16" s="259">
        <f>26880000*58</f>
        <v>1559040000</v>
      </c>
      <c r="AC16" s="230" t="s">
        <v>166</v>
      </c>
      <c r="AD16" s="259">
        <f>47830000*58</f>
        <v>2774140000</v>
      </c>
      <c r="AE16" s="230" t="s">
        <v>166</v>
      </c>
      <c r="AF16" s="259">
        <f>30010000*58</f>
        <v>1740580000</v>
      </c>
      <c r="AG16" s="267" t="s">
        <v>166</v>
      </c>
      <c r="AH16" s="230" t="s">
        <v>170</v>
      </c>
      <c r="AI16" s="230" t="s">
        <v>53</v>
      </c>
      <c r="AJ16" s="230" t="s">
        <v>52</v>
      </c>
      <c r="AK16" s="230" t="s">
        <v>51</v>
      </c>
    </row>
    <row r="17" spans="1:37" s="41" customFormat="1" ht="67.150000000000006" customHeight="1" x14ac:dyDescent="0.25">
      <c r="A17" s="261"/>
      <c r="B17" s="233"/>
      <c r="C17" s="230"/>
      <c r="D17" s="230"/>
      <c r="E17" s="264"/>
      <c r="F17" s="264"/>
      <c r="G17" s="236"/>
      <c r="H17" s="45" t="s">
        <v>66</v>
      </c>
      <c r="I17" s="53">
        <v>2020</v>
      </c>
      <c r="J17" s="67">
        <v>2905</v>
      </c>
      <c r="K17" s="67">
        <f>J17+5</f>
        <v>2910</v>
      </c>
      <c r="L17" s="67">
        <f>K17+17.84</f>
        <v>2927.84</v>
      </c>
      <c r="M17" s="67">
        <f>L17+17.84</f>
        <v>2945.6800000000003</v>
      </c>
      <c r="N17" s="67">
        <f>M17+17.83</f>
        <v>2963.51</v>
      </c>
      <c r="O17" s="233"/>
      <c r="P17" s="233"/>
      <c r="Q17" s="236"/>
      <c r="R17" s="233"/>
      <c r="S17" s="233"/>
      <c r="T17" s="233"/>
      <c r="U17" s="241"/>
      <c r="V17" s="232"/>
      <c r="W17" s="232"/>
      <c r="X17" s="232"/>
      <c r="Y17" s="232"/>
      <c r="Z17" s="259"/>
      <c r="AA17" s="230"/>
      <c r="AB17" s="259"/>
      <c r="AC17" s="230"/>
      <c r="AD17" s="259"/>
      <c r="AE17" s="230"/>
      <c r="AF17" s="259"/>
      <c r="AG17" s="268"/>
      <c r="AH17" s="264"/>
      <c r="AI17" s="230"/>
      <c r="AJ17" s="230"/>
      <c r="AK17" s="230"/>
    </row>
    <row r="18" spans="1:37" s="41" customFormat="1" ht="67.150000000000006" customHeight="1" x14ac:dyDescent="0.25">
      <c r="A18" s="261"/>
      <c r="B18" s="233"/>
      <c r="C18" s="230"/>
      <c r="D18" s="230"/>
      <c r="E18" s="264"/>
      <c r="F18" s="264"/>
      <c r="G18" s="236"/>
      <c r="H18" s="45" t="s">
        <v>67</v>
      </c>
      <c r="I18" s="53">
        <v>2020</v>
      </c>
      <c r="J18" s="68">
        <v>0</v>
      </c>
      <c r="K18" s="69">
        <f>J18+0</f>
        <v>0</v>
      </c>
      <c r="L18" s="68">
        <f>K18+141.3</f>
        <v>141.30000000000001</v>
      </c>
      <c r="M18" s="68">
        <f>L18+600</f>
        <v>741.3</v>
      </c>
      <c r="N18" s="68">
        <f>M18+584</f>
        <v>1325.3</v>
      </c>
      <c r="O18" s="233"/>
      <c r="P18" s="233"/>
      <c r="Q18" s="236"/>
      <c r="R18" s="233"/>
      <c r="S18" s="233"/>
      <c r="T18" s="233"/>
      <c r="U18" s="241"/>
      <c r="V18" s="232"/>
      <c r="W18" s="232"/>
      <c r="X18" s="232"/>
      <c r="Y18" s="232"/>
      <c r="Z18" s="259"/>
      <c r="AA18" s="230"/>
      <c r="AB18" s="259"/>
      <c r="AC18" s="230"/>
      <c r="AD18" s="259"/>
      <c r="AE18" s="230"/>
      <c r="AF18" s="259"/>
      <c r="AG18" s="268"/>
      <c r="AH18" s="264"/>
      <c r="AI18" s="230"/>
      <c r="AJ18" s="230"/>
      <c r="AK18" s="230"/>
    </row>
    <row r="19" spans="1:37" s="41" customFormat="1" ht="67.150000000000006" customHeight="1" x14ac:dyDescent="0.25">
      <c r="A19" s="261"/>
      <c r="B19" s="233"/>
      <c r="C19" s="230"/>
      <c r="D19" s="230"/>
      <c r="E19" s="264"/>
      <c r="F19" s="264"/>
      <c r="G19" s="236"/>
      <c r="H19" s="45" t="s">
        <v>103</v>
      </c>
      <c r="I19" s="53">
        <v>2020</v>
      </c>
      <c r="J19" s="70">
        <v>0</v>
      </c>
      <c r="K19" s="70">
        <v>0</v>
      </c>
      <c r="L19" s="70">
        <f>K19+2</f>
        <v>2</v>
      </c>
      <c r="M19" s="70">
        <v>2</v>
      </c>
      <c r="N19" s="70">
        <v>2</v>
      </c>
      <c r="O19" s="233"/>
      <c r="P19" s="233"/>
      <c r="Q19" s="236"/>
      <c r="R19" s="233"/>
      <c r="S19" s="233"/>
      <c r="T19" s="233"/>
      <c r="U19" s="241"/>
      <c r="V19" s="232"/>
      <c r="W19" s="232"/>
      <c r="X19" s="232"/>
      <c r="Y19" s="232"/>
      <c r="Z19" s="259"/>
      <c r="AA19" s="230"/>
      <c r="AB19" s="259"/>
      <c r="AC19" s="230"/>
      <c r="AD19" s="259"/>
      <c r="AE19" s="230"/>
      <c r="AF19" s="259"/>
      <c r="AG19" s="268"/>
      <c r="AH19" s="264"/>
      <c r="AI19" s="230"/>
      <c r="AJ19" s="230"/>
      <c r="AK19" s="230"/>
    </row>
    <row r="20" spans="1:37" s="41" customFormat="1" ht="67.150000000000006" customHeight="1" x14ac:dyDescent="0.25">
      <c r="A20" s="262"/>
      <c r="B20" s="233"/>
      <c r="C20" s="230"/>
      <c r="D20" s="230"/>
      <c r="E20" s="264"/>
      <c r="F20" s="264"/>
      <c r="G20" s="236"/>
      <c r="H20" s="45" t="s">
        <v>107</v>
      </c>
      <c r="I20" s="53">
        <v>2020</v>
      </c>
      <c r="J20" s="70">
        <v>0.05</v>
      </c>
      <c r="K20" s="70">
        <v>5</v>
      </c>
      <c r="L20" s="70">
        <v>48</v>
      </c>
      <c r="M20" s="70">
        <v>98</v>
      </c>
      <c r="N20" s="70">
        <v>134</v>
      </c>
      <c r="O20" s="233"/>
      <c r="P20" s="233"/>
      <c r="Q20" s="236"/>
      <c r="R20" s="233"/>
      <c r="S20" s="233"/>
      <c r="T20" s="233"/>
      <c r="U20" s="241"/>
      <c r="V20" s="232"/>
      <c r="W20" s="232"/>
      <c r="X20" s="232"/>
      <c r="Y20" s="232"/>
      <c r="Z20" s="259"/>
      <c r="AA20" s="230"/>
      <c r="AB20" s="259"/>
      <c r="AC20" s="230"/>
      <c r="AD20" s="259"/>
      <c r="AE20" s="230"/>
      <c r="AF20" s="259"/>
      <c r="AG20" s="268"/>
      <c r="AH20" s="264"/>
      <c r="AI20" s="230"/>
      <c r="AJ20" s="230"/>
      <c r="AK20" s="230"/>
    </row>
    <row r="21" spans="1:37" s="41" customFormat="1" ht="74.45" customHeight="1" x14ac:dyDescent="0.25">
      <c r="A21" s="233" t="s">
        <v>177</v>
      </c>
      <c r="B21" s="233" t="s">
        <v>178</v>
      </c>
      <c r="C21" s="233" t="s">
        <v>302</v>
      </c>
      <c r="D21" s="233" t="s">
        <v>153</v>
      </c>
      <c r="E21" s="265">
        <v>0.9224</v>
      </c>
      <c r="F21" s="266">
        <v>1</v>
      </c>
      <c r="G21" s="230" t="s">
        <v>79</v>
      </c>
      <c r="H21" s="45" t="s">
        <v>69</v>
      </c>
      <c r="I21" s="53">
        <v>2020</v>
      </c>
      <c r="J21" s="71">
        <v>0</v>
      </c>
      <c r="K21" s="71">
        <v>5</v>
      </c>
      <c r="L21" s="71">
        <v>69.5</v>
      </c>
      <c r="M21" s="71">
        <v>155</v>
      </c>
      <c r="N21" s="71">
        <v>117.95</v>
      </c>
      <c r="O21" s="233"/>
      <c r="P21" s="233"/>
      <c r="Q21" s="236"/>
      <c r="R21" s="233"/>
      <c r="S21" s="233"/>
      <c r="T21" s="233"/>
      <c r="U21" s="241"/>
      <c r="V21" s="232"/>
      <c r="W21" s="232"/>
      <c r="X21" s="232"/>
      <c r="Y21" s="232"/>
      <c r="Z21" s="259"/>
      <c r="AA21" s="230"/>
      <c r="AB21" s="259"/>
      <c r="AC21" s="230"/>
      <c r="AD21" s="259"/>
      <c r="AE21" s="230"/>
      <c r="AF21" s="259"/>
      <c r="AG21" s="268"/>
      <c r="AH21" s="264"/>
      <c r="AI21" s="230"/>
      <c r="AJ21" s="230"/>
      <c r="AK21" s="230"/>
    </row>
    <row r="22" spans="1:37" s="41" customFormat="1" ht="67.150000000000006" customHeight="1" x14ac:dyDescent="0.25">
      <c r="A22" s="233"/>
      <c r="B22" s="233"/>
      <c r="C22" s="233"/>
      <c r="D22" s="233"/>
      <c r="E22" s="265"/>
      <c r="F22" s="266"/>
      <c r="G22" s="230"/>
      <c r="H22" s="45" t="s">
        <v>104</v>
      </c>
      <c r="I22" s="53">
        <v>2020</v>
      </c>
      <c r="J22" s="70">
        <v>0</v>
      </c>
      <c r="K22" s="70">
        <v>2</v>
      </c>
      <c r="L22" s="70">
        <v>5</v>
      </c>
      <c r="M22" s="70">
        <v>7</v>
      </c>
      <c r="N22" s="70">
        <v>8</v>
      </c>
      <c r="O22" s="233"/>
      <c r="P22" s="233"/>
      <c r="Q22" s="236"/>
      <c r="R22" s="233"/>
      <c r="S22" s="233"/>
      <c r="T22" s="233"/>
      <c r="U22" s="241"/>
      <c r="V22" s="232"/>
      <c r="W22" s="232"/>
      <c r="X22" s="232"/>
      <c r="Y22" s="232"/>
      <c r="Z22" s="259"/>
      <c r="AA22" s="230"/>
      <c r="AB22" s="259"/>
      <c r="AC22" s="230"/>
      <c r="AD22" s="259"/>
      <c r="AE22" s="230"/>
      <c r="AF22" s="259"/>
      <c r="AG22" s="268"/>
      <c r="AH22" s="264"/>
      <c r="AI22" s="230"/>
      <c r="AJ22" s="230"/>
      <c r="AK22" s="230"/>
    </row>
    <row r="23" spans="1:37" s="41" customFormat="1" ht="67.150000000000006" customHeight="1" x14ac:dyDescent="0.25">
      <c r="A23" s="233"/>
      <c r="B23" s="233"/>
      <c r="C23" s="233"/>
      <c r="D23" s="233"/>
      <c r="E23" s="265"/>
      <c r="F23" s="266"/>
      <c r="G23" s="230"/>
      <c r="H23" s="45" t="s">
        <v>102</v>
      </c>
      <c r="I23" s="53">
        <v>2020</v>
      </c>
      <c r="J23" s="70">
        <v>0</v>
      </c>
      <c r="K23" s="70">
        <v>1</v>
      </c>
      <c r="L23" s="70">
        <v>6</v>
      </c>
      <c r="M23" s="70">
        <v>12</v>
      </c>
      <c r="N23" s="70">
        <v>15</v>
      </c>
      <c r="O23" s="233"/>
      <c r="P23" s="233"/>
      <c r="Q23" s="236"/>
      <c r="R23" s="233"/>
      <c r="S23" s="233"/>
      <c r="T23" s="233"/>
      <c r="U23" s="241"/>
      <c r="V23" s="232"/>
      <c r="W23" s="232"/>
      <c r="X23" s="232"/>
      <c r="Y23" s="232"/>
      <c r="Z23" s="259"/>
      <c r="AA23" s="230"/>
      <c r="AB23" s="259"/>
      <c r="AC23" s="230"/>
      <c r="AD23" s="259"/>
      <c r="AE23" s="230"/>
      <c r="AF23" s="259"/>
      <c r="AG23" s="268"/>
      <c r="AH23" s="264"/>
      <c r="AI23" s="230"/>
      <c r="AJ23" s="230"/>
      <c r="AK23" s="230"/>
    </row>
    <row r="24" spans="1:37" s="41" customFormat="1" ht="67.150000000000006" customHeight="1" x14ac:dyDescent="0.25">
      <c r="A24" s="233"/>
      <c r="B24" s="233"/>
      <c r="C24" s="233"/>
      <c r="D24" s="233"/>
      <c r="E24" s="265"/>
      <c r="F24" s="266"/>
      <c r="G24" s="230"/>
      <c r="H24" s="45" t="s">
        <v>105</v>
      </c>
      <c r="I24" s="53">
        <v>2020</v>
      </c>
      <c r="J24" s="70">
        <v>0</v>
      </c>
      <c r="K24" s="70">
        <v>1</v>
      </c>
      <c r="L24" s="70">
        <v>5</v>
      </c>
      <c r="M24" s="70">
        <v>8</v>
      </c>
      <c r="N24" s="70">
        <v>10</v>
      </c>
      <c r="O24" s="233"/>
      <c r="P24" s="233"/>
      <c r="Q24" s="236"/>
      <c r="R24" s="233"/>
      <c r="S24" s="233"/>
      <c r="T24" s="233"/>
      <c r="U24" s="241"/>
      <c r="V24" s="232"/>
      <c r="W24" s="232"/>
      <c r="X24" s="232"/>
      <c r="Y24" s="232"/>
      <c r="Z24" s="259"/>
      <c r="AA24" s="230"/>
      <c r="AB24" s="259"/>
      <c r="AC24" s="230"/>
      <c r="AD24" s="259"/>
      <c r="AE24" s="230"/>
      <c r="AF24" s="259"/>
      <c r="AG24" s="269"/>
      <c r="AH24" s="264"/>
      <c r="AI24" s="230"/>
      <c r="AJ24" s="230"/>
      <c r="AK24" s="230"/>
    </row>
    <row r="25" spans="1:37" s="41" customFormat="1" ht="67.150000000000006" customHeight="1" x14ac:dyDescent="0.25">
      <c r="A25" s="233" t="s">
        <v>177</v>
      </c>
      <c r="B25" s="233" t="s">
        <v>189</v>
      </c>
      <c r="C25" s="233" t="s">
        <v>162</v>
      </c>
      <c r="D25" s="230" t="s">
        <v>161</v>
      </c>
      <c r="E25" s="230" t="s">
        <v>163</v>
      </c>
      <c r="F25" s="264">
        <v>23.9</v>
      </c>
      <c r="G25" s="231" t="s">
        <v>74</v>
      </c>
      <c r="H25" s="45" t="s">
        <v>73</v>
      </c>
      <c r="I25" s="53">
        <v>2020</v>
      </c>
      <c r="J25" s="67">
        <v>1100</v>
      </c>
      <c r="K25" s="67">
        <f>6.5+J25</f>
        <v>1106.5</v>
      </c>
      <c r="L25" s="67">
        <f>15+K25</f>
        <v>1121.5</v>
      </c>
      <c r="M25" s="67">
        <f>21.5+L25</f>
        <v>1143</v>
      </c>
      <c r="N25" s="67">
        <f>15.1+M25</f>
        <v>1158.0999999999999</v>
      </c>
      <c r="O25" s="233" t="s">
        <v>180</v>
      </c>
      <c r="P25" s="233" t="s">
        <v>179</v>
      </c>
      <c r="Q25" s="236" t="s">
        <v>169</v>
      </c>
      <c r="R25" s="233" t="s">
        <v>151</v>
      </c>
      <c r="S25" s="233"/>
      <c r="T25" s="234" t="s">
        <v>56</v>
      </c>
      <c r="U25" s="234" t="s">
        <v>57</v>
      </c>
      <c r="V25" s="235">
        <v>1116842</v>
      </c>
      <c r="W25" s="235">
        <v>1126842</v>
      </c>
      <c r="X25" s="235">
        <v>1136842</v>
      </c>
      <c r="Y25" s="235">
        <v>1142000</v>
      </c>
      <c r="Z25" s="259">
        <f>6300000*58</f>
        <v>365400000</v>
      </c>
      <c r="AA25" s="263" t="s">
        <v>166</v>
      </c>
      <c r="AB25" s="259">
        <f>15200000*58</f>
        <v>881600000</v>
      </c>
      <c r="AC25" s="263" t="s">
        <v>166</v>
      </c>
      <c r="AD25" s="259">
        <f>21800000*58</f>
        <v>1264400000</v>
      </c>
      <c r="AE25" s="263" t="s">
        <v>166</v>
      </c>
      <c r="AF25" s="259">
        <f>15500000*58</f>
        <v>899000000</v>
      </c>
      <c r="AG25" s="263" t="s">
        <v>166</v>
      </c>
      <c r="AH25" s="233" t="s">
        <v>170</v>
      </c>
      <c r="AI25" s="231" t="s">
        <v>53</v>
      </c>
      <c r="AJ25" s="230" t="s">
        <v>58</v>
      </c>
      <c r="AK25" s="230" t="s">
        <v>51</v>
      </c>
    </row>
    <row r="26" spans="1:37" s="41" customFormat="1" ht="67.150000000000006" customHeight="1" x14ac:dyDescent="0.25">
      <c r="A26" s="233"/>
      <c r="B26" s="233"/>
      <c r="C26" s="233"/>
      <c r="D26" s="230"/>
      <c r="E26" s="230"/>
      <c r="F26" s="264"/>
      <c r="G26" s="231"/>
      <c r="H26" s="45" t="s">
        <v>75</v>
      </c>
      <c r="I26" s="53">
        <v>2020</v>
      </c>
      <c r="J26" s="44">
        <v>0.38</v>
      </c>
      <c r="K26" s="44">
        <v>0.38</v>
      </c>
      <c r="L26" s="44">
        <v>0.39</v>
      </c>
      <c r="M26" s="44">
        <v>0.4</v>
      </c>
      <c r="N26" s="44">
        <v>0.41</v>
      </c>
      <c r="O26" s="233"/>
      <c r="P26" s="233"/>
      <c r="Q26" s="236"/>
      <c r="R26" s="233"/>
      <c r="S26" s="233"/>
      <c r="T26" s="234"/>
      <c r="U26" s="234"/>
      <c r="V26" s="235"/>
      <c r="W26" s="235"/>
      <c r="X26" s="235"/>
      <c r="Y26" s="235"/>
      <c r="Z26" s="259"/>
      <c r="AA26" s="263"/>
      <c r="AB26" s="259"/>
      <c r="AC26" s="263"/>
      <c r="AD26" s="259"/>
      <c r="AE26" s="263"/>
      <c r="AF26" s="259"/>
      <c r="AG26" s="263"/>
      <c r="AH26" s="233"/>
      <c r="AI26" s="231"/>
      <c r="AJ26" s="230"/>
      <c r="AK26" s="230"/>
    </row>
    <row r="27" spans="1:37" s="41" customFormat="1" ht="67.150000000000006" customHeight="1" x14ac:dyDescent="0.25">
      <c r="A27" s="233"/>
      <c r="B27" s="233"/>
      <c r="C27" s="233"/>
      <c r="D27" s="230"/>
      <c r="E27" s="230"/>
      <c r="F27" s="264"/>
      <c r="G27" s="231"/>
      <c r="H27" s="45" t="s">
        <v>76</v>
      </c>
      <c r="I27" s="53">
        <v>2020</v>
      </c>
      <c r="J27" s="70">
        <v>6</v>
      </c>
      <c r="K27" s="70">
        <v>7</v>
      </c>
      <c r="L27" s="70">
        <v>7</v>
      </c>
      <c r="M27" s="70">
        <v>8</v>
      </c>
      <c r="N27" s="70">
        <v>9</v>
      </c>
      <c r="O27" s="233"/>
      <c r="P27" s="233"/>
      <c r="Q27" s="236"/>
      <c r="R27" s="233"/>
      <c r="S27" s="233"/>
      <c r="T27" s="234"/>
      <c r="U27" s="234"/>
      <c r="V27" s="235"/>
      <c r="W27" s="235"/>
      <c r="X27" s="235"/>
      <c r="Y27" s="235"/>
      <c r="Z27" s="259"/>
      <c r="AA27" s="263"/>
      <c r="AB27" s="259"/>
      <c r="AC27" s="263"/>
      <c r="AD27" s="259"/>
      <c r="AE27" s="263"/>
      <c r="AF27" s="259"/>
      <c r="AG27" s="263"/>
      <c r="AH27" s="233"/>
      <c r="AI27" s="231"/>
      <c r="AJ27" s="230"/>
      <c r="AK27" s="230"/>
    </row>
    <row r="28" spans="1:37" s="41" customFormat="1" ht="67.150000000000006" customHeight="1" x14ac:dyDescent="0.25">
      <c r="A28" s="233" t="s">
        <v>177</v>
      </c>
      <c r="B28" s="233" t="s">
        <v>189</v>
      </c>
      <c r="C28" s="233" t="s">
        <v>162</v>
      </c>
      <c r="D28" s="230" t="s">
        <v>164</v>
      </c>
      <c r="E28" s="230" t="s">
        <v>165</v>
      </c>
      <c r="F28" s="264">
        <v>53.61</v>
      </c>
      <c r="G28" s="230" t="s">
        <v>78</v>
      </c>
      <c r="H28" s="45" t="s">
        <v>77</v>
      </c>
      <c r="I28" s="53">
        <v>2020</v>
      </c>
      <c r="J28" s="72">
        <v>13.7</v>
      </c>
      <c r="K28" s="72">
        <f>1.1+J28</f>
        <v>14.799999999999999</v>
      </c>
      <c r="L28" s="72">
        <f>1.1+K28</f>
        <v>15.899999999999999</v>
      </c>
      <c r="M28" s="72">
        <f>1.1+21.8+1.85+L28</f>
        <v>40.650000000000006</v>
      </c>
      <c r="N28" s="72">
        <f>1.03+9.6+M28</f>
        <v>51.28</v>
      </c>
      <c r="O28" s="233"/>
      <c r="P28" s="233"/>
      <c r="Q28" s="236"/>
      <c r="R28" s="233"/>
      <c r="S28" s="233"/>
      <c r="T28" s="231" t="s">
        <v>59</v>
      </c>
      <c r="U28" s="233" t="s">
        <v>182</v>
      </c>
      <c r="V28" s="263">
        <v>18943500</v>
      </c>
      <c r="W28" s="263">
        <v>19227652.499999996</v>
      </c>
      <c r="X28" s="263">
        <v>19516067.287499998</v>
      </c>
      <c r="Y28" s="263">
        <v>19808808.296812493</v>
      </c>
      <c r="Z28" s="259">
        <f>487500*58</f>
        <v>28275000</v>
      </c>
      <c r="AA28" s="263" t="s">
        <v>166</v>
      </c>
      <c r="AB28" s="259">
        <f>487500*58</f>
        <v>28275000</v>
      </c>
      <c r="AC28" s="263" t="s">
        <v>166</v>
      </c>
      <c r="AD28" s="259">
        <f>23987500*58</f>
        <v>1391275000</v>
      </c>
      <c r="AE28" s="263" t="s">
        <v>166</v>
      </c>
      <c r="AF28" s="259">
        <f>16287500*58</f>
        <v>944675000</v>
      </c>
      <c r="AG28" s="263" t="s">
        <v>166</v>
      </c>
      <c r="AH28" s="233"/>
      <c r="AI28" s="231"/>
      <c r="AJ28" s="230"/>
      <c r="AK28" s="230"/>
    </row>
    <row r="29" spans="1:37" s="41" customFormat="1" ht="67.150000000000006" customHeight="1" x14ac:dyDescent="0.25">
      <c r="A29" s="233"/>
      <c r="B29" s="233"/>
      <c r="C29" s="233"/>
      <c r="D29" s="230"/>
      <c r="E29" s="230"/>
      <c r="F29" s="264"/>
      <c r="G29" s="230"/>
      <c r="H29" s="58" t="s">
        <v>89</v>
      </c>
      <c r="I29" s="59">
        <v>2020</v>
      </c>
      <c r="J29" s="60">
        <f>+J28/(J26*J16)</f>
        <v>0.37087369179042656</v>
      </c>
      <c r="K29" s="60">
        <f>+K28/(K26*K16)</f>
        <v>0.31073375156416649</v>
      </c>
      <c r="L29" s="60">
        <f>+L28/(L26*L16)</f>
        <v>0.30298179822555565</v>
      </c>
      <c r="M29" s="60">
        <f>+M28/(M26*M16)</f>
        <v>0.5819446830441507</v>
      </c>
      <c r="N29" s="60">
        <f>+N28/(N26*N16)</f>
        <v>0.70155469335712006</v>
      </c>
      <c r="O29" s="233"/>
      <c r="P29" s="233"/>
      <c r="Q29" s="236"/>
      <c r="R29" s="233"/>
      <c r="S29" s="233"/>
      <c r="T29" s="231"/>
      <c r="U29" s="233"/>
      <c r="V29" s="263"/>
      <c r="W29" s="263"/>
      <c r="X29" s="263"/>
      <c r="Y29" s="263"/>
      <c r="Z29" s="259"/>
      <c r="AA29" s="263"/>
      <c r="AB29" s="259"/>
      <c r="AC29" s="263"/>
      <c r="AD29" s="259"/>
      <c r="AE29" s="263"/>
      <c r="AF29" s="259"/>
      <c r="AG29" s="263"/>
      <c r="AH29" s="233"/>
      <c r="AI29" s="231"/>
      <c r="AJ29" s="230"/>
      <c r="AK29" s="230"/>
    </row>
    <row r="30" spans="1:37" s="41" customFormat="1" ht="409.6" customHeight="1" x14ac:dyDescent="0.25">
      <c r="A30" s="233"/>
      <c r="B30" s="233"/>
      <c r="C30" s="233"/>
      <c r="D30" s="230"/>
      <c r="E30" s="230"/>
      <c r="F30" s="264"/>
      <c r="G30" s="230"/>
      <c r="H30" s="58" t="s">
        <v>90</v>
      </c>
      <c r="I30" s="59">
        <v>2020</v>
      </c>
      <c r="J30" s="60">
        <v>0.2</v>
      </c>
      <c r="K30" s="60">
        <v>0.17</v>
      </c>
      <c r="L30" s="60">
        <v>0.17</v>
      </c>
      <c r="M30" s="60">
        <v>0.32</v>
      </c>
      <c r="N30" s="60">
        <v>0.39</v>
      </c>
      <c r="O30" s="233"/>
      <c r="P30" s="233"/>
      <c r="Q30" s="236"/>
      <c r="R30" s="233"/>
      <c r="S30" s="233"/>
      <c r="T30" s="231"/>
      <c r="U30" s="233"/>
      <c r="V30" s="263"/>
      <c r="W30" s="263"/>
      <c r="X30" s="263"/>
      <c r="Y30" s="263"/>
      <c r="Z30" s="259"/>
      <c r="AA30" s="263"/>
      <c r="AB30" s="259"/>
      <c r="AC30" s="263"/>
      <c r="AD30" s="259"/>
      <c r="AE30" s="263"/>
      <c r="AF30" s="259"/>
      <c r="AG30" s="263"/>
      <c r="AH30" s="233"/>
      <c r="AI30" s="231"/>
      <c r="AJ30" s="230"/>
      <c r="AK30" s="230"/>
    </row>
    <row r="31" spans="1:37"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row>
  </sheetData>
  <mergeCells count="132">
    <mergeCell ref="AH16:AH24"/>
    <mergeCell ref="S16:S24"/>
    <mergeCell ref="S25:S30"/>
    <mergeCell ref="AH25:AH30"/>
    <mergeCell ref="B25:B27"/>
    <mergeCell ref="B28:B30"/>
    <mergeCell ref="Q16:Q24"/>
    <mergeCell ref="Q25:Q30"/>
    <mergeCell ref="AA28:AA30"/>
    <mergeCell ref="AC28:AC30"/>
    <mergeCell ref="AE28:AE30"/>
    <mergeCell ref="AG28:AG30"/>
    <mergeCell ref="Z28:Z30"/>
    <mergeCell ref="AB28:AB30"/>
    <mergeCell ref="AD28:AD30"/>
    <mergeCell ref="AF28:AF30"/>
    <mergeCell ref="AF16:AF24"/>
    <mergeCell ref="AG16:AG24"/>
    <mergeCell ref="Z25:Z27"/>
    <mergeCell ref="AA25:AA27"/>
    <mergeCell ref="AB25:AB27"/>
    <mergeCell ref="AD25:AD27"/>
    <mergeCell ref="AF25:AF27"/>
    <mergeCell ref="AG25:AG27"/>
    <mergeCell ref="AE25:AE27"/>
    <mergeCell ref="AC25:AC27"/>
    <mergeCell ref="AA16:AA24"/>
    <mergeCell ref="AB16:AB24"/>
    <mergeCell ref="AC16:AC24"/>
    <mergeCell ref="AD16:AD24"/>
    <mergeCell ref="AE16:AE24"/>
    <mergeCell ref="C28:C30"/>
    <mergeCell ref="D28:D30"/>
    <mergeCell ref="E28:E30"/>
    <mergeCell ref="F28:F30"/>
    <mergeCell ref="E25:E27"/>
    <mergeCell ref="F25:F27"/>
    <mergeCell ref="E21:E24"/>
    <mergeCell ref="F21:F24"/>
    <mergeCell ref="E16:E20"/>
    <mergeCell ref="F16:F20"/>
    <mergeCell ref="X25:X27"/>
    <mergeCell ref="Y28:Y30"/>
    <mergeCell ref="U28:U30"/>
    <mergeCell ref="V28:V30"/>
    <mergeCell ref="W28:W30"/>
    <mergeCell ref="X28:X30"/>
    <mergeCell ref="X16:X24"/>
    <mergeCell ref="B21:B24"/>
    <mergeCell ref="A16:A20"/>
    <mergeCell ref="A25:A27"/>
    <mergeCell ref="A28:A30"/>
    <mergeCell ref="A21:A24"/>
    <mergeCell ref="D16:D20"/>
    <mergeCell ref="C16:C20"/>
    <mergeCell ref="B16:B20"/>
    <mergeCell ref="D25:D27"/>
    <mergeCell ref="C25:C27"/>
    <mergeCell ref="D21:D24"/>
    <mergeCell ref="C21:C24"/>
    <mergeCell ref="AI16:AI24"/>
    <mergeCell ref="AJ16:AJ24"/>
    <mergeCell ref="AK16:AK24"/>
    <mergeCell ref="AI25:AI30"/>
    <mergeCell ref="AJ25:AJ30"/>
    <mergeCell ref="AK25:AK30"/>
    <mergeCell ref="G11:N11"/>
    <mergeCell ref="AH12:AH15"/>
    <mergeCell ref="AI12:AI15"/>
    <mergeCell ref="X14:X15"/>
    <mergeCell ref="Y14:Y15"/>
    <mergeCell ref="U13:U15"/>
    <mergeCell ref="T13:T15"/>
    <mergeCell ref="R12:R15"/>
    <mergeCell ref="S12:S15"/>
    <mergeCell ref="Z12:AG12"/>
    <mergeCell ref="Z14:AA15"/>
    <mergeCell ref="AB14:AC15"/>
    <mergeCell ref="AD14:AE15"/>
    <mergeCell ref="AF14:AG15"/>
    <mergeCell ref="G13:G15"/>
    <mergeCell ref="H13:H15"/>
    <mergeCell ref="I13:J13"/>
    <mergeCell ref="Z16:Z24"/>
    <mergeCell ref="A3:AK3"/>
    <mergeCell ref="T11:Y11"/>
    <mergeCell ref="AJ12:AJ15"/>
    <mergeCell ref="AK12:AK15"/>
    <mergeCell ref="G12:N12"/>
    <mergeCell ref="T12:Y12"/>
    <mergeCell ref="V13:Y13"/>
    <mergeCell ref="V14:V15"/>
    <mergeCell ref="W14:W15"/>
    <mergeCell ref="A12:F12"/>
    <mergeCell ref="A11:F11"/>
    <mergeCell ref="A13:A15"/>
    <mergeCell ref="B13:B15"/>
    <mergeCell ref="C13:C15"/>
    <mergeCell ref="D13:D15"/>
    <mergeCell ref="E13:E15"/>
    <mergeCell ref="F13:F15"/>
    <mergeCell ref="O12:Q12"/>
    <mergeCell ref="O13:O15"/>
    <mergeCell ref="I14:I15"/>
    <mergeCell ref="J14:J15"/>
    <mergeCell ref="A4:AK4"/>
    <mergeCell ref="A5:AK5"/>
    <mergeCell ref="Y16:Y24"/>
    <mergeCell ref="K13:N13"/>
    <mergeCell ref="K14:N14"/>
    <mergeCell ref="Y25:Y27"/>
    <mergeCell ref="T16:T24"/>
    <mergeCell ref="U16:U24"/>
    <mergeCell ref="V16:V24"/>
    <mergeCell ref="P16:P24"/>
    <mergeCell ref="P25:P30"/>
    <mergeCell ref="O16:O24"/>
    <mergeCell ref="O25:O30"/>
    <mergeCell ref="P13:P15"/>
    <mergeCell ref="Q13:Q15"/>
    <mergeCell ref="G28:G30"/>
    <mergeCell ref="T28:T30"/>
    <mergeCell ref="W16:W24"/>
    <mergeCell ref="R16:R24"/>
    <mergeCell ref="R25:R30"/>
    <mergeCell ref="T25:T27"/>
    <mergeCell ref="U25:U27"/>
    <mergeCell ref="V25:V27"/>
    <mergeCell ref="W25:W27"/>
    <mergeCell ref="G16:G20"/>
    <mergeCell ref="G21:G24"/>
    <mergeCell ref="G25:G27"/>
  </mergeCells>
  <pageMargins left="0.7" right="0.7" top="0.75" bottom="0.75" header="0.3" footer="0.3"/>
  <pageSetup paperSize="66" scale="38" orientation="landscape" horizontalDpi="4294967295" verticalDpi="4294967295"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F22"/>
  <sheetViews>
    <sheetView topLeftCell="A19" zoomScale="110" zoomScaleNormal="110" workbookViewId="0">
      <selection activeCell="A22" sqref="A22:B22"/>
    </sheetView>
  </sheetViews>
  <sheetFormatPr baseColWidth="10" defaultColWidth="9.140625" defaultRowHeight="15" x14ac:dyDescent="0.25"/>
  <cols>
    <col min="1" max="1" width="28" style="15" customWidth="1"/>
    <col min="2" max="2" width="53.5703125" style="15" customWidth="1"/>
    <col min="3" max="16384" width="9.140625" style="15"/>
  </cols>
  <sheetData>
    <row r="5" spans="1:6" ht="29.25" thickBot="1" x14ac:dyDescent="0.5">
      <c r="A5" s="400" t="s">
        <v>23</v>
      </c>
      <c r="B5" s="400"/>
    </row>
    <row r="6" spans="1:6" ht="25.5" customHeight="1" thickBot="1" x14ac:dyDescent="0.3">
      <c r="A6" s="396" t="s">
        <v>15</v>
      </c>
      <c r="B6" s="397"/>
    </row>
    <row r="7" spans="1:6" ht="38.25" customHeight="1" thickBot="1" x14ac:dyDescent="0.3">
      <c r="A7" s="396" t="s">
        <v>16</v>
      </c>
      <c r="B7" s="397"/>
    </row>
    <row r="8" spans="1:6" x14ac:dyDescent="0.25">
      <c r="A8" s="401" t="s">
        <v>676</v>
      </c>
      <c r="B8" s="5" t="s">
        <v>17</v>
      </c>
    </row>
    <row r="9" spans="1:6" x14ac:dyDescent="0.25">
      <c r="A9" s="402"/>
      <c r="B9" s="5" t="s">
        <v>91</v>
      </c>
    </row>
    <row r="10" spans="1:6" ht="53.25" customHeight="1" thickBot="1" x14ac:dyDescent="0.3">
      <c r="A10" s="403"/>
      <c r="B10" s="6" t="s">
        <v>112</v>
      </c>
    </row>
    <row r="11" spans="1:6" x14ac:dyDescent="0.25">
      <c r="A11" s="115" t="s">
        <v>18</v>
      </c>
      <c r="B11" s="5" t="s">
        <v>19</v>
      </c>
      <c r="F11" s="15" t="s">
        <v>589</v>
      </c>
    </row>
    <row r="12" spans="1:6" ht="25.5" x14ac:dyDescent="0.25">
      <c r="A12" s="115" t="s">
        <v>419</v>
      </c>
      <c r="B12" s="5" t="s">
        <v>92</v>
      </c>
    </row>
    <row r="13" spans="1:6" ht="64.5" thickBot="1" x14ac:dyDescent="0.3">
      <c r="A13" s="116" t="s">
        <v>475</v>
      </c>
      <c r="B13" s="6" t="s">
        <v>106</v>
      </c>
    </row>
    <row r="14" spans="1:6" ht="25.5" customHeight="1" thickBot="1" x14ac:dyDescent="0.3">
      <c r="A14" s="404" t="s">
        <v>677</v>
      </c>
      <c r="B14" s="405"/>
    </row>
    <row r="15" spans="1:6" ht="25.5" customHeight="1" thickBot="1" x14ac:dyDescent="0.3">
      <c r="A15" s="396" t="s">
        <v>20</v>
      </c>
      <c r="B15" s="397"/>
    </row>
    <row r="16" spans="1:6" ht="63.75" customHeight="1" thickBot="1" x14ac:dyDescent="0.3">
      <c r="A16" s="398" t="s">
        <v>110</v>
      </c>
      <c r="B16" s="399"/>
    </row>
    <row r="17" spans="1:2" ht="26.25" thickBot="1" x14ac:dyDescent="0.3">
      <c r="A17" s="17" t="s">
        <v>113</v>
      </c>
      <c r="B17" s="222" t="s">
        <v>593</v>
      </c>
    </row>
    <row r="18" spans="1:2" ht="38.25" customHeight="1" thickBot="1" x14ac:dyDescent="0.3">
      <c r="A18" s="396" t="s">
        <v>21</v>
      </c>
      <c r="B18" s="397"/>
    </row>
    <row r="19" spans="1:2" ht="45.75" customHeight="1" thickBot="1" x14ac:dyDescent="0.3">
      <c r="A19" s="404" t="s">
        <v>590</v>
      </c>
      <c r="B19" s="405"/>
    </row>
    <row r="20" spans="1:2" ht="38.25" customHeight="1" thickBot="1" x14ac:dyDescent="0.3">
      <c r="A20" s="398" t="s">
        <v>94</v>
      </c>
      <c r="B20" s="399"/>
    </row>
    <row r="21" spans="1:2" ht="28.5" customHeight="1" thickBot="1" x14ac:dyDescent="0.3">
      <c r="A21" s="406" t="s">
        <v>99</v>
      </c>
      <c r="B21" s="407"/>
    </row>
    <row r="22" spans="1:2" ht="90" customHeight="1" thickBot="1" x14ac:dyDescent="0.3">
      <c r="A22" s="404" t="s">
        <v>678</v>
      </c>
      <c r="B22" s="405"/>
    </row>
  </sheetData>
  <mergeCells count="12">
    <mergeCell ref="A22:B22"/>
    <mergeCell ref="A5:B5"/>
    <mergeCell ref="A6:B6"/>
    <mergeCell ref="A7:B7"/>
    <mergeCell ref="A8:A10"/>
    <mergeCell ref="A14:B14"/>
    <mergeCell ref="A15:B15"/>
    <mergeCell ref="A16:B16"/>
    <mergeCell ref="A18:B18"/>
    <mergeCell ref="A19:B19"/>
    <mergeCell ref="A20:B20"/>
    <mergeCell ref="A21:B21"/>
  </mergeCells>
  <pageMargins left="0.7" right="0.7" top="0.75" bottom="0.75" header="0.3" footer="0.3"/>
  <pageSetup paperSize="9" orientation="portrait" horizontalDpi="0" verticalDpi="0" r:id="rId1"/>
  <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B22"/>
  <sheetViews>
    <sheetView topLeftCell="A10" zoomScale="80" zoomScaleNormal="80" workbookViewId="0">
      <selection activeCell="A22" sqref="A22:B22"/>
    </sheetView>
  </sheetViews>
  <sheetFormatPr baseColWidth="10" defaultColWidth="9.140625" defaultRowHeight="15" x14ac:dyDescent="0.25"/>
  <cols>
    <col min="1" max="1" width="58.7109375" style="15" customWidth="1"/>
    <col min="2" max="2" width="53.5703125" style="15" customWidth="1"/>
    <col min="3" max="16384" width="9.140625" style="15"/>
  </cols>
  <sheetData>
    <row r="5" spans="1:2" ht="29.25" thickBot="1" x14ac:dyDescent="0.5">
      <c r="A5" s="400" t="s">
        <v>23</v>
      </c>
      <c r="B5" s="400"/>
    </row>
    <row r="6" spans="1:2" ht="25.5" customHeight="1" thickBot="1" x14ac:dyDescent="0.3">
      <c r="A6" s="396" t="s">
        <v>15</v>
      </c>
      <c r="B6" s="397"/>
    </row>
    <row r="7" spans="1:2" ht="38.25" customHeight="1" thickBot="1" x14ac:dyDescent="0.3">
      <c r="A7" s="396" t="s">
        <v>16</v>
      </c>
      <c r="B7" s="397"/>
    </row>
    <row r="8" spans="1:2" ht="21" customHeight="1" x14ac:dyDescent="0.25">
      <c r="A8" s="401" t="s">
        <v>679</v>
      </c>
      <c r="B8" s="5" t="s">
        <v>17</v>
      </c>
    </row>
    <row r="9" spans="1:2" x14ac:dyDescent="0.25">
      <c r="A9" s="402"/>
      <c r="B9" s="5" t="s">
        <v>114</v>
      </c>
    </row>
    <row r="10" spans="1:2" ht="15.75" thickBot="1" x14ac:dyDescent="0.3">
      <c r="A10" s="403"/>
      <c r="B10" s="6" t="s">
        <v>115</v>
      </c>
    </row>
    <row r="11" spans="1:2" x14ac:dyDescent="0.25">
      <c r="A11" s="115" t="s">
        <v>18</v>
      </c>
      <c r="B11" s="5" t="s">
        <v>19</v>
      </c>
    </row>
    <row r="12" spans="1:2" x14ac:dyDescent="0.25">
      <c r="A12" s="115" t="s">
        <v>419</v>
      </c>
      <c r="B12" s="5" t="s">
        <v>117</v>
      </c>
    </row>
    <row r="13" spans="1:2" ht="26.25" thickBot="1" x14ac:dyDescent="0.3">
      <c r="A13" s="116" t="s">
        <v>475</v>
      </c>
      <c r="B13" s="6" t="s">
        <v>118</v>
      </c>
    </row>
    <row r="14" spans="1:2" ht="25.5" customHeight="1" thickBot="1" x14ac:dyDescent="0.3">
      <c r="A14" s="404" t="s">
        <v>591</v>
      </c>
      <c r="B14" s="405"/>
    </row>
    <row r="15" spans="1:2" ht="25.5" customHeight="1" thickBot="1" x14ac:dyDescent="0.3">
      <c r="A15" s="396" t="s">
        <v>20</v>
      </c>
      <c r="B15" s="397"/>
    </row>
    <row r="16" spans="1:2" ht="63.75" customHeight="1" thickBot="1" x14ac:dyDescent="0.3">
      <c r="A16" s="398" t="s">
        <v>119</v>
      </c>
      <c r="B16" s="399"/>
    </row>
    <row r="17" spans="1:2" ht="15.75" thickBot="1" x14ac:dyDescent="0.3">
      <c r="A17" s="18" t="s">
        <v>120</v>
      </c>
      <c r="B17" s="6" t="s">
        <v>657</v>
      </c>
    </row>
    <row r="18" spans="1:2" ht="38.25" customHeight="1" thickBot="1" x14ac:dyDescent="0.3">
      <c r="A18" s="396" t="s">
        <v>21</v>
      </c>
      <c r="B18" s="397"/>
    </row>
    <row r="19" spans="1:2" ht="45.75" customHeight="1" thickBot="1" x14ac:dyDescent="0.3">
      <c r="A19" s="404" t="s">
        <v>680</v>
      </c>
      <c r="B19" s="405"/>
    </row>
    <row r="20" spans="1:2" ht="38.25" customHeight="1" thickBot="1" x14ac:dyDescent="0.3">
      <c r="A20" s="398" t="s">
        <v>121</v>
      </c>
      <c r="B20" s="399"/>
    </row>
    <row r="21" spans="1:2" ht="28.5" customHeight="1" thickBot="1" x14ac:dyDescent="0.3">
      <c r="A21" s="406" t="s">
        <v>122</v>
      </c>
      <c r="B21" s="407"/>
    </row>
    <row r="22" spans="1:2" ht="32.25" customHeight="1" thickBot="1" x14ac:dyDescent="0.3">
      <c r="A22" s="404" t="s">
        <v>22</v>
      </c>
      <c r="B22" s="405"/>
    </row>
  </sheetData>
  <mergeCells count="12">
    <mergeCell ref="A22:B22"/>
    <mergeCell ref="A5:B5"/>
    <mergeCell ref="A6:B6"/>
    <mergeCell ref="A7:B7"/>
    <mergeCell ref="A8:A10"/>
    <mergeCell ref="A14:B14"/>
    <mergeCell ref="A15:B15"/>
    <mergeCell ref="A16:B16"/>
    <mergeCell ref="A18:B18"/>
    <mergeCell ref="A19:B19"/>
    <mergeCell ref="A20:B20"/>
    <mergeCell ref="A21:B21"/>
  </mergeCells>
  <pageMargins left="0.7" right="0.7" top="0.75" bottom="0.75" header="0.3" footer="0.3"/>
  <pageSetup paperSize="9" orientation="portrait" horizontalDpi="0" verticalDpi="0" r:id="rId1"/>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B22"/>
  <sheetViews>
    <sheetView topLeftCell="A18" zoomScale="110" zoomScaleNormal="110" workbookViewId="0">
      <selection activeCell="A22" sqref="A22:B22"/>
    </sheetView>
  </sheetViews>
  <sheetFormatPr baseColWidth="10" defaultColWidth="9.140625" defaultRowHeight="15" x14ac:dyDescent="0.25"/>
  <cols>
    <col min="1" max="1" width="58.7109375" style="15" customWidth="1"/>
    <col min="2" max="2" width="53.5703125" style="15" customWidth="1"/>
    <col min="3" max="16384" width="9.140625" style="15"/>
  </cols>
  <sheetData>
    <row r="5" spans="1:2" ht="29.25" thickBot="1" x14ac:dyDescent="0.5">
      <c r="A5" s="400" t="s">
        <v>23</v>
      </c>
      <c r="B5" s="400"/>
    </row>
    <row r="6" spans="1:2" ht="25.5" customHeight="1" thickBot="1" x14ac:dyDescent="0.3">
      <c r="A6" s="396" t="s">
        <v>15</v>
      </c>
      <c r="B6" s="397"/>
    </row>
    <row r="7" spans="1:2" ht="38.25" customHeight="1" thickBot="1" x14ac:dyDescent="0.3">
      <c r="A7" s="396" t="s">
        <v>16</v>
      </c>
      <c r="B7" s="397"/>
    </row>
    <row r="8" spans="1:2" ht="21" customHeight="1" x14ac:dyDescent="0.25">
      <c r="A8" s="401" t="s">
        <v>681</v>
      </c>
      <c r="B8" s="5" t="s">
        <v>17</v>
      </c>
    </row>
    <row r="9" spans="1:2" x14ac:dyDescent="0.25">
      <c r="A9" s="402"/>
      <c r="B9" s="5" t="s">
        <v>114</v>
      </c>
    </row>
    <row r="10" spans="1:2" ht="15.75" thickBot="1" x14ac:dyDescent="0.3">
      <c r="A10" s="403"/>
      <c r="B10" s="6" t="s">
        <v>123</v>
      </c>
    </row>
    <row r="11" spans="1:2" x14ac:dyDescent="0.25">
      <c r="A11" s="115" t="s">
        <v>18</v>
      </c>
      <c r="B11" s="5" t="s">
        <v>19</v>
      </c>
    </row>
    <row r="12" spans="1:2" x14ac:dyDescent="0.25">
      <c r="A12" s="115" t="s">
        <v>419</v>
      </c>
      <c r="B12" s="5" t="s">
        <v>117</v>
      </c>
    </row>
    <row r="13" spans="1:2" ht="26.25" thickBot="1" x14ac:dyDescent="0.3">
      <c r="A13" s="116" t="s">
        <v>475</v>
      </c>
      <c r="B13" s="6" t="s">
        <v>124</v>
      </c>
    </row>
    <row r="14" spans="1:2" ht="25.5" customHeight="1" thickBot="1" x14ac:dyDescent="0.3">
      <c r="A14" s="404" t="s">
        <v>592</v>
      </c>
      <c r="B14" s="405"/>
    </row>
    <row r="15" spans="1:2" ht="25.5" customHeight="1" thickBot="1" x14ac:dyDescent="0.3">
      <c r="A15" s="396" t="s">
        <v>20</v>
      </c>
      <c r="B15" s="397"/>
    </row>
    <row r="16" spans="1:2" ht="63.75" customHeight="1" thickBot="1" x14ac:dyDescent="0.3">
      <c r="A16" s="398" t="s">
        <v>119</v>
      </c>
      <c r="B16" s="399"/>
    </row>
    <row r="17" spans="1:2" ht="15.75" thickBot="1" x14ac:dyDescent="0.3">
      <c r="A17" s="18" t="s">
        <v>120</v>
      </c>
      <c r="B17" s="6" t="s">
        <v>108</v>
      </c>
    </row>
    <row r="18" spans="1:2" ht="38.25" customHeight="1" thickBot="1" x14ac:dyDescent="0.3">
      <c r="A18" s="396" t="s">
        <v>21</v>
      </c>
      <c r="B18" s="397"/>
    </row>
    <row r="19" spans="1:2" ht="45.75" customHeight="1" thickBot="1" x14ac:dyDescent="0.3">
      <c r="A19" s="404" t="s">
        <v>682</v>
      </c>
      <c r="B19" s="405"/>
    </row>
    <row r="20" spans="1:2" ht="38.25" customHeight="1" thickBot="1" x14ac:dyDescent="0.3">
      <c r="A20" s="398" t="s">
        <v>121</v>
      </c>
      <c r="B20" s="399"/>
    </row>
    <row r="21" spans="1:2" ht="28.5" customHeight="1" thickBot="1" x14ac:dyDescent="0.3">
      <c r="A21" s="406" t="s">
        <v>122</v>
      </c>
      <c r="B21" s="407"/>
    </row>
    <row r="22" spans="1:2" ht="32.25" customHeight="1" thickBot="1" x14ac:dyDescent="0.3">
      <c r="A22" s="404" t="s">
        <v>683</v>
      </c>
      <c r="B22" s="405"/>
    </row>
  </sheetData>
  <mergeCells count="12">
    <mergeCell ref="A22:B22"/>
    <mergeCell ref="A5:B5"/>
    <mergeCell ref="A6:B6"/>
    <mergeCell ref="A7:B7"/>
    <mergeCell ref="A8:A10"/>
    <mergeCell ref="A14:B14"/>
    <mergeCell ref="A15:B15"/>
    <mergeCell ref="A16:B16"/>
    <mergeCell ref="A18:B18"/>
    <mergeCell ref="A19:B19"/>
    <mergeCell ref="A20:B20"/>
    <mergeCell ref="A21:B21"/>
  </mergeCells>
  <pageMargins left="0.7" right="0.7" top="0.75" bottom="0.75" header="0.3" footer="0.3"/>
  <pageSetup paperSize="9" orientation="portrait" horizontalDpi="0" verticalDpi="0" r:id="rId1"/>
  <drawing r:id="rId2"/>
  <legacyDrawing r:id="rId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B22"/>
  <sheetViews>
    <sheetView topLeftCell="A16" zoomScale="110" zoomScaleNormal="110" workbookViewId="0">
      <selection activeCell="A19" sqref="A19:B19"/>
    </sheetView>
  </sheetViews>
  <sheetFormatPr baseColWidth="10" defaultColWidth="9.140625" defaultRowHeight="15" x14ac:dyDescent="0.25"/>
  <cols>
    <col min="1" max="1" width="58.7109375" style="15" customWidth="1"/>
    <col min="2" max="2" width="53.5703125" style="15" customWidth="1"/>
    <col min="3" max="16384" width="9.140625" style="15"/>
  </cols>
  <sheetData>
    <row r="5" spans="1:2" ht="29.25" thickBot="1" x14ac:dyDescent="0.5">
      <c r="A5" s="400" t="s">
        <v>23</v>
      </c>
      <c r="B5" s="400"/>
    </row>
    <row r="6" spans="1:2" ht="25.5" customHeight="1" thickBot="1" x14ac:dyDescent="0.3">
      <c r="A6" s="396" t="s">
        <v>15</v>
      </c>
      <c r="B6" s="397"/>
    </row>
    <row r="7" spans="1:2" ht="38.25" customHeight="1" thickBot="1" x14ac:dyDescent="0.3">
      <c r="A7" s="415" t="s">
        <v>16</v>
      </c>
      <c r="B7" s="416"/>
    </row>
    <row r="8" spans="1:2" ht="21" customHeight="1" x14ac:dyDescent="0.25">
      <c r="A8" s="417" t="s">
        <v>684</v>
      </c>
      <c r="B8" s="225" t="s">
        <v>17</v>
      </c>
    </row>
    <row r="9" spans="1:2" x14ac:dyDescent="0.25">
      <c r="A9" s="418"/>
      <c r="B9" s="225" t="s">
        <v>685</v>
      </c>
    </row>
    <row r="10" spans="1:2" ht="15.75" thickBot="1" x14ac:dyDescent="0.3">
      <c r="A10" s="419"/>
      <c r="B10" s="226" t="s">
        <v>686</v>
      </c>
    </row>
    <row r="11" spans="1:2" x14ac:dyDescent="0.25">
      <c r="A11" s="115" t="s">
        <v>18</v>
      </c>
      <c r="B11" s="5" t="s">
        <v>19</v>
      </c>
    </row>
    <row r="12" spans="1:2" x14ac:dyDescent="0.25">
      <c r="A12" s="115" t="s">
        <v>419</v>
      </c>
      <c r="B12" s="5" t="s">
        <v>117</v>
      </c>
    </row>
    <row r="13" spans="1:2" ht="26.25" thickBot="1" x14ac:dyDescent="0.3">
      <c r="A13" s="116" t="s">
        <v>475</v>
      </c>
      <c r="B13" s="6" t="s">
        <v>125</v>
      </c>
    </row>
    <row r="14" spans="1:2" ht="25.5" customHeight="1" thickBot="1" x14ac:dyDescent="0.3">
      <c r="A14" s="413" t="s">
        <v>126</v>
      </c>
      <c r="B14" s="414"/>
    </row>
    <row r="15" spans="1:2" ht="25.5" customHeight="1" thickBot="1" x14ac:dyDescent="0.3">
      <c r="A15" s="396" t="s">
        <v>20</v>
      </c>
      <c r="B15" s="397"/>
    </row>
    <row r="16" spans="1:2" ht="63.75" customHeight="1" thickBot="1" x14ac:dyDescent="0.3">
      <c r="A16" s="398" t="s">
        <v>119</v>
      </c>
      <c r="B16" s="399"/>
    </row>
    <row r="17" spans="1:2" ht="15.75" thickBot="1" x14ac:dyDescent="0.3">
      <c r="A17" s="18" t="s">
        <v>120</v>
      </c>
      <c r="B17" s="6" t="s">
        <v>108</v>
      </c>
    </row>
    <row r="18" spans="1:2" ht="38.25" customHeight="1" thickBot="1" x14ac:dyDescent="0.3">
      <c r="A18" s="396" t="s">
        <v>21</v>
      </c>
      <c r="B18" s="397"/>
    </row>
    <row r="19" spans="1:2" ht="45.75" customHeight="1" thickBot="1" x14ac:dyDescent="0.3">
      <c r="A19" s="404" t="s">
        <v>687</v>
      </c>
      <c r="B19" s="405"/>
    </row>
    <row r="20" spans="1:2" ht="38.25" customHeight="1" thickBot="1" x14ac:dyDescent="0.3">
      <c r="A20" s="398" t="s">
        <v>121</v>
      </c>
      <c r="B20" s="399"/>
    </row>
    <row r="21" spans="1:2" ht="28.5" customHeight="1" thickBot="1" x14ac:dyDescent="0.3">
      <c r="A21" s="406" t="s">
        <v>122</v>
      </c>
      <c r="B21" s="407"/>
    </row>
    <row r="22" spans="1:2" ht="32.25" customHeight="1" thickBot="1" x14ac:dyDescent="0.3">
      <c r="A22" s="398" t="s">
        <v>22</v>
      </c>
      <c r="B22" s="399"/>
    </row>
  </sheetData>
  <mergeCells count="12">
    <mergeCell ref="A22:B22"/>
    <mergeCell ref="A5:B5"/>
    <mergeCell ref="A6:B6"/>
    <mergeCell ref="A7:B7"/>
    <mergeCell ref="A8:A10"/>
    <mergeCell ref="A14:B14"/>
    <mergeCell ref="A15:B15"/>
    <mergeCell ref="A16:B16"/>
    <mergeCell ref="A18:B18"/>
    <mergeCell ref="A19:B19"/>
    <mergeCell ref="A20:B20"/>
    <mergeCell ref="A21:B21"/>
  </mergeCells>
  <pageMargins left="0.7" right="0.7" top="0.75" bottom="0.75" header="0.3" footer="0.3"/>
  <pageSetup paperSize="9" orientation="portrait" horizontalDpi="0" verticalDpi="0" r:id="rId1"/>
  <drawing r:id="rId2"/>
  <legacyDrawing r:id="rId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B22"/>
  <sheetViews>
    <sheetView topLeftCell="A16" zoomScale="110" zoomScaleNormal="110" workbookViewId="0">
      <selection activeCell="A19" sqref="A19:B19"/>
    </sheetView>
  </sheetViews>
  <sheetFormatPr baseColWidth="10" defaultColWidth="9.140625" defaultRowHeight="15" x14ac:dyDescent="0.25"/>
  <cols>
    <col min="1" max="1" width="58.7109375" style="15" customWidth="1"/>
    <col min="2" max="2" width="53.5703125" style="15" customWidth="1"/>
    <col min="3" max="16384" width="9.140625" style="15"/>
  </cols>
  <sheetData>
    <row r="5" spans="1:2" ht="29.25" thickBot="1" x14ac:dyDescent="0.5">
      <c r="A5" s="400" t="s">
        <v>23</v>
      </c>
      <c r="B5" s="400"/>
    </row>
    <row r="6" spans="1:2" ht="25.5" customHeight="1" thickBot="1" x14ac:dyDescent="0.3">
      <c r="A6" s="396" t="s">
        <v>15</v>
      </c>
      <c r="B6" s="397"/>
    </row>
    <row r="7" spans="1:2" ht="38.25" customHeight="1" thickBot="1" x14ac:dyDescent="0.3">
      <c r="A7" s="415" t="s">
        <v>16</v>
      </c>
      <c r="B7" s="416"/>
    </row>
    <row r="8" spans="1:2" ht="21" customHeight="1" x14ac:dyDescent="0.25">
      <c r="A8" s="401" t="s">
        <v>688</v>
      </c>
      <c r="B8" s="224" t="s">
        <v>17</v>
      </c>
    </row>
    <row r="9" spans="1:2" x14ac:dyDescent="0.25">
      <c r="A9" s="402"/>
      <c r="B9" s="224" t="s">
        <v>114</v>
      </c>
    </row>
    <row r="10" spans="1:2" ht="15.75" thickBot="1" x14ac:dyDescent="0.3">
      <c r="A10" s="403"/>
      <c r="B10" s="222" t="s">
        <v>127</v>
      </c>
    </row>
    <row r="11" spans="1:2" x14ac:dyDescent="0.25">
      <c r="A11" s="115" t="s">
        <v>18</v>
      </c>
      <c r="B11" s="5" t="s">
        <v>19</v>
      </c>
    </row>
    <row r="12" spans="1:2" x14ac:dyDescent="0.25">
      <c r="A12" s="115" t="s">
        <v>419</v>
      </c>
      <c r="B12" s="5" t="s">
        <v>117</v>
      </c>
    </row>
    <row r="13" spans="1:2" ht="26.25" thickBot="1" x14ac:dyDescent="0.3">
      <c r="A13" s="116" t="s">
        <v>475</v>
      </c>
      <c r="B13" s="6" t="s">
        <v>128</v>
      </c>
    </row>
    <row r="14" spans="1:2" ht="25.5" customHeight="1" thickBot="1" x14ac:dyDescent="0.3">
      <c r="A14" s="404" t="s">
        <v>689</v>
      </c>
      <c r="B14" s="405"/>
    </row>
    <row r="15" spans="1:2" ht="25.5" customHeight="1" thickBot="1" x14ac:dyDescent="0.3">
      <c r="A15" s="396" t="s">
        <v>20</v>
      </c>
      <c r="B15" s="397"/>
    </row>
    <row r="16" spans="1:2" ht="63.75" customHeight="1" thickBot="1" x14ac:dyDescent="0.3">
      <c r="A16" s="398" t="s">
        <v>119</v>
      </c>
      <c r="B16" s="399"/>
    </row>
    <row r="17" spans="1:2" ht="15.75" thickBot="1" x14ac:dyDescent="0.3">
      <c r="A17" s="18" t="s">
        <v>120</v>
      </c>
      <c r="B17" s="6" t="s">
        <v>690</v>
      </c>
    </row>
    <row r="18" spans="1:2" ht="38.25" customHeight="1" thickBot="1" x14ac:dyDescent="0.3">
      <c r="A18" s="396" t="s">
        <v>21</v>
      </c>
      <c r="B18" s="397"/>
    </row>
    <row r="19" spans="1:2" ht="45.75" customHeight="1" thickBot="1" x14ac:dyDescent="0.3">
      <c r="A19" s="404" t="s">
        <v>691</v>
      </c>
      <c r="B19" s="405"/>
    </row>
    <row r="20" spans="1:2" ht="38.25" customHeight="1" thickBot="1" x14ac:dyDescent="0.3">
      <c r="A20" s="398" t="s">
        <v>121</v>
      </c>
      <c r="B20" s="399"/>
    </row>
    <row r="21" spans="1:2" ht="28.5" customHeight="1" thickBot="1" x14ac:dyDescent="0.3">
      <c r="A21" s="406" t="s">
        <v>122</v>
      </c>
      <c r="B21" s="407"/>
    </row>
    <row r="22" spans="1:2" ht="32.25" customHeight="1" thickBot="1" x14ac:dyDescent="0.3">
      <c r="A22" s="398" t="s">
        <v>22</v>
      </c>
      <c r="B22" s="399"/>
    </row>
  </sheetData>
  <mergeCells count="12">
    <mergeCell ref="A22:B22"/>
    <mergeCell ref="A5:B5"/>
    <mergeCell ref="A6:B6"/>
    <mergeCell ref="A7:B7"/>
    <mergeCell ref="A8:A10"/>
    <mergeCell ref="A14:B14"/>
    <mergeCell ref="A15:B15"/>
    <mergeCell ref="A16:B16"/>
    <mergeCell ref="A18:B18"/>
    <mergeCell ref="A19:B19"/>
    <mergeCell ref="A20:B20"/>
    <mergeCell ref="A21:B21"/>
  </mergeCells>
  <pageMargins left="0.7" right="0.7" top="0.75" bottom="0.75" header="0.3" footer="0.3"/>
  <pageSetup paperSize="9" orientation="portrait" horizontalDpi="0" verticalDpi="0" r:id="rId1"/>
  <drawing r:id="rId2"/>
  <legacyDrawing r:id="rId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B22"/>
  <sheetViews>
    <sheetView zoomScale="110" zoomScaleNormal="110" workbookViewId="0">
      <selection activeCell="A19" sqref="A19:B19"/>
    </sheetView>
  </sheetViews>
  <sheetFormatPr baseColWidth="10" defaultColWidth="9.140625" defaultRowHeight="15" x14ac:dyDescent="0.25"/>
  <cols>
    <col min="1" max="1" width="58.7109375" style="15" customWidth="1"/>
    <col min="2" max="2" width="53.5703125" style="15" customWidth="1"/>
    <col min="3" max="16384" width="9.140625" style="15"/>
  </cols>
  <sheetData>
    <row r="5" spans="1:2" ht="29.25" thickBot="1" x14ac:dyDescent="0.5">
      <c r="A5" s="400" t="s">
        <v>23</v>
      </c>
      <c r="B5" s="400"/>
    </row>
    <row r="6" spans="1:2" ht="25.5" customHeight="1" thickBot="1" x14ac:dyDescent="0.3">
      <c r="A6" s="396" t="s">
        <v>15</v>
      </c>
      <c r="B6" s="397"/>
    </row>
    <row r="7" spans="1:2" ht="38.25" customHeight="1" thickBot="1" x14ac:dyDescent="0.3">
      <c r="A7" s="396" t="s">
        <v>16</v>
      </c>
      <c r="B7" s="397"/>
    </row>
    <row r="8" spans="1:2" ht="21" customHeight="1" x14ac:dyDescent="0.25">
      <c r="A8" s="401" t="s">
        <v>692</v>
      </c>
      <c r="B8" s="5" t="s">
        <v>17</v>
      </c>
    </row>
    <row r="9" spans="1:2" x14ac:dyDescent="0.25">
      <c r="A9" s="402"/>
      <c r="B9" s="5" t="s">
        <v>114</v>
      </c>
    </row>
    <row r="10" spans="1:2" ht="15.75" thickBot="1" x14ac:dyDescent="0.3">
      <c r="A10" s="403"/>
      <c r="B10" s="6" t="s">
        <v>187</v>
      </c>
    </row>
    <row r="11" spans="1:2" x14ac:dyDescent="0.25">
      <c r="A11" s="115" t="s">
        <v>18</v>
      </c>
      <c r="B11" s="5" t="s">
        <v>19</v>
      </c>
    </row>
    <row r="12" spans="1:2" x14ac:dyDescent="0.25">
      <c r="A12" s="115" t="s">
        <v>419</v>
      </c>
      <c r="B12" s="5" t="s">
        <v>117</v>
      </c>
    </row>
    <row r="13" spans="1:2" ht="26.25" thickBot="1" x14ac:dyDescent="0.3">
      <c r="A13" s="116" t="s">
        <v>475</v>
      </c>
      <c r="B13" s="6" t="s">
        <v>188</v>
      </c>
    </row>
    <row r="14" spans="1:2" ht="25.5" customHeight="1" thickBot="1" x14ac:dyDescent="0.3">
      <c r="A14" s="398" t="s">
        <v>129</v>
      </c>
      <c r="B14" s="399"/>
    </row>
    <row r="15" spans="1:2" ht="25.5" customHeight="1" thickBot="1" x14ac:dyDescent="0.3">
      <c r="A15" s="396" t="s">
        <v>20</v>
      </c>
      <c r="B15" s="397"/>
    </row>
    <row r="16" spans="1:2" ht="63.75" customHeight="1" thickBot="1" x14ac:dyDescent="0.3">
      <c r="A16" s="398" t="s">
        <v>130</v>
      </c>
      <c r="B16" s="399"/>
    </row>
    <row r="17" spans="1:2" ht="15.75" thickBot="1" x14ac:dyDescent="0.3">
      <c r="A17" s="18" t="s">
        <v>120</v>
      </c>
      <c r="B17" s="222" t="s">
        <v>657</v>
      </c>
    </row>
    <row r="18" spans="1:2" ht="38.25" customHeight="1" thickBot="1" x14ac:dyDescent="0.3">
      <c r="A18" s="396" t="s">
        <v>21</v>
      </c>
      <c r="B18" s="397"/>
    </row>
    <row r="19" spans="1:2" ht="45.75" customHeight="1" thickBot="1" x14ac:dyDescent="0.3">
      <c r="A19" s="404" t="s">
        <v>693</v>
      </c>
      <c r="B19" s="405"/>
    </row>
    <row r="20" spans="1:2" ht="38.25" customHeight="1" thickBot="1" x14ac:dyDescent="0.3">
      <c r="A20" s="398" t="s">
        <v>121</v>
      </c>
      <c r="B20" s="399"/>
    </row>
    <row r="21" spans="1:2" ht="28.5" customHeight="1" thickBot="1" x14ac:dyDescent="0.3">
      <c r="A21" s="406" t="s">
        <v>131</v>
      </c>
      <c r="B21" s="407"/>
    </row>
    <row r="22" spans="1:2" ht="32.25" customHeight="1" thickBot="1" x14ac:dyDescent="0.3">
      <c r="A22" s="398" t="s">
        <v>22</v>
      </c>
      <c r="B22" s="399"/>
    </row>
  </sheetData>
  <mergeCells count="12">
    <mergeCell ref="A22:B22"/>
    <mergeCell ref="A5:B5"/>
    <mergeCell ref="A6:B6"/>
    <mergeCell ref="A7:B7"/>
    <mergeCell ref="A8:A10"/>
    <mergeCell ref="A14:B14"/>
    <mergeCell ref="A15:B15"/>
    <mergeCell ref="A16:B16"/>
    <mergeCell ref="A18:B18"/>
    <mergeCell ref="A19:B19"/>
    <mergeCell ref="A20:B20"/>
    <mergeCell ref="A21:B21"/>
  </mergeCells>
  <pageMargins left="0.7" right="0.7" top="0.75" bottom="0.75" header="0.3" footer="0.3"/>
  <pageSetup paperSize="9" orientation="portrait" horizontalDpi="0" verticalDpi="0" r:id="rId1"/>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B22"/>
  <sheetViews>
    <sheetView topLeftCell="A14" zoomScale="110" zoomScaleNormal="110" workbookViewId="0">
      <selection activeCell="A20" sqref="A20:B20"/>
    </sheetView>
  </sheetViews>
  <sheetFormatPr baseColWidth="10" defaultColWidth="9.140625" defaultRowHeight="15" x14ac:dyDescent="0.25"/>
  <cols>
    <col min="1" max="1" width="58.7109375" style="15" customWidth="1"/>
    <col min="2" max="2" width="53.5703125" style="15" customWidth="1"/>
    <col min="3" max="16384" width="9.140625" style="15"/>
  </cols>
  <sheetData>
    <row r="5" spans="1:2" ht="29.25" thickBot="1" x14ac:dyDescent="0.5">
      <c r="A5" s="400" t="s">
        <v>23</v>
      </c>
      <c r="B5" s="400"/>
    </row>
    <row r="6" spans="1:2" ht="25.5" customHeight="1" thickBot="1" x14ac:dyDescent="0.3">
      <c r="A6" s="396" t="s">
        <v>15</v>
      </c>
      <c r="B6" s="397"/>
    </row>
    <row r="7" spans="1:2" ht="38.25" customHeight="1" thickBot="1" x14ac:dyDescent="0.3">
      <c r="A7" s="396" t="s">
        <v>16</v>
      </c>
      <c r="B7" s="397"/>
    </row>
    <row r="8" spans="1:2" ht="21" customHeight="1" x14ac:dyDescent="0.25">
      <c r="A8" s="401" t="s">
        <v>694</v>
      </c>
      <c r="B8" s="5" t="s">
        <v>17</v>
      </c>
    </row>
    <row r="9" spans="1:2" x14ac:dyDescent="0.25">
      <c r="A9" s="402"/>
      <c r="B9" s="5" t="s">
        <v>114</v>
      </c>
    </row>
    <row r="10" spans="1:2" ht="15.75" thickBot="1" x14ac:dyDescent="0.3">
      <c r="A10" s="403"/>
      <c r="B10" s="6" t="s">
        <v>184</v>
      </c>
    </row>
    <row r="11" spans="1:2" x14ac:dyDescent="0.25">
      <c r="A11" s="115" t="s">
        <v>18</v>
      </c>
      <c r="B11" s="5" t="s">
        <v>19</v>
      </c>
    </row>
    <row r="12" spans="1:2" x14ac:dyDescent="0.25">
      <c r="A12" s="115" t="s">
        <v>419</v>
      </c>
      <c r="B12" s="5" t="s">
        <v>117</v>
      </c>
    </row>
    <row r="13" spans="1:2" ht="26.25" thickBot="1" x14ac:dyDescent="0.3">
      <c r="A13" s="116" t="s">
        <v>475</v>
      </c>
      <c r="B13" s="6" t="s">
        <v>185</v>
      </c>
    </row>
    <row r="14" spans="1:2" ht="25.5" customHeight="1" thickBot="1" x14ac:dyDescent="0.3">
      <c r="A14" s="404" t="s">
        <v>695</v>
      </c>
      <c r="B14" s="405"/>
    </row>
    <row r="15" spans="1:2" ht="25.5" customHeight="1" thickBot="1" x14ac:dyDescent="0.3">
      <c r="A15" s="396" t="s">
        <v>20</v>
      </c>
      <c r="B15" s="397"/>
    </row>
    <row r="16" spans="1:2" ht="63.75" customHeight="1" thickBot="1" x14ac:dyDescent="0.3">
      <c r="A16" s="398" t="s">
        <v>130</v>
      </c>
      <c r="B16" s="399"/>
    </row>
    <row r="17" spans="1:2" ht="15.75" thickBot="1" x14ac:dyDescent="0.3">
      <c r="A17" s="18" t="s">
        <v>120</v>
      </c>
      <c r="B17" s="222" t="s">
        <v>657</v>
      </c>
    </row>
    <row r="18" spans="1:2" ht="38.25" customHeight="1" thickBot="1" x14ac:dyDescent="0.3">
      <c r="A18" s="396" t="s">
        <v>21</v>
      </c>
      <c r="B18" s="397"/>
    </row>
    <row r="19" spans="1:2" ht="45.75" customHeight="1" thickBot="1" x14ac:dyDescent="0.3">
      <c r="A19" s="404" t="s">
        <v>594</v>
      </c>
      <c r="B19" s="405"/>
    </row>
    <row r="20" spans="1:2" ht="38.25" customHeight="1" thickBot="1" x14ac:dyDescent="0.3">
      <c r="A20" s="398" t="s">
        <v>121</v>
      </c>
      <c r="B20" s="399"/>
    </row>
    <row r="21" spans="1:2" ht="28.5" customHeight="1" thickBot="1" x14ac:dyDescent="0.3">
      <c r="A21" s="406" t="s">
        <v>186</v>
      </c>
      <c r="B21" s="407"/>
    </row>
    <row r="22" spans="1:2" ht="32.25" customHeight="1" thickBot="1" x14ac:dyDescent="0.3">
      <c r="A22" s="398" t="s">
        <v>22</v>
      </c>
      <c r="B22" s="399"/>
    </row>
  </sheetData>
  <mergeCells count="12">
    <mergeCell ref="A22:B22"/>
    <mergeCell ref="A5:B5"/>
    <mergeCell ref="A6:B6"/>
    <mergeCell ref="A7:B7"/>
    <mergeCell ref="A8:A10"/>
    <mergeCell ref="A14:B14"/>
    <mergeCell ref="A15:B15"/>
    <mergeCell ref="A16:B16"/>
    <mergeCell ref="A18:B18"/>
    <mergeCell ref="A19:B19"/>
    <mergeCell ref="A20:B20"/>
    <mergeCell ref="A21:B21"/>
  </mergeCells>
  <pageMargins left="0.7" right="0.7" top="0.75" bottom="0.75" header="0.3" footer="0.3"/>
  <pageSetup paperSize="9" orientation="portrait" horizontalDpi="300" verticalDpi="300" r:id="rId1"/>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B22"/>
  <sheetViews>
    <sheetView topLeftCell="A16" zoomScale="110" zoomScaleNormal="110" workbookViewId="0">
      <selection activeCell="A20" sqref="A20:B20"/>
    </sheetView>
  </sheetViews>
  <sheetFormatPr baseColWidth="10" defaultColWidth="9.140625" defaultRowHeight="15" x14ac:dyDescent="0.25"/>
  <cols>
    <col min="1" max="1" width="58.7109375" style="15" customWidth="1"/>
    <col min="2" max="2" width="53.5703125" style="15" customWidth="1"/>
    <col min="3" max="16384" width="9.140625" style="15"/>
  </cols>
  <sheetData>
    <row r="5" spans="1:2" ht="29.25" thickBot="1" x14ac:dyDescent="0.5">
      <c r="A5" s="400" t="s">
        <v>23</v>
      </c>
      <c r="B5" s="400"/>
    </row>
    <row r="6" spans="1:2" ht="25.5" customHeight="1" thickBot="1" x14ac:dyDescent="0.3">
      <c r="A6" s="396" t="s">
        <v>15</v>
      </c>
      <c r="B6" s="397"/>
    </row>
    <row r="7" spans="1:2" ht="38.25" customHeight="1" thickBot="1" x14ac:dyDescent="0.3">
      <c r="A7" s="396" t="s">
        <v>16</v>
      </c>
      <c r="B7" s="397"/>
    </row>
    <row r="8" spans="1:2" ht="21" customHeight="1" x14ac:dyDescent="0.25">
      <c r="A8" s="401" t="s">
        <v>696</v>
      </c>
      <c r="B8" s="5" t="s">
        <v>17</v>
      </c>
    </row>
    <row r="9" spans="1:2" x14ac:dyDescent="0.25">
      <c r="A9" s="402"/>
      <c r="B9" s="5" t="s">
        <v>114</v>
      </c>
    </row>
    <row r="10" spans="1:2" ht="15.75" thickBot="1" x14ac:dyDescent="0.3">
      <c r="A10" s="403"/>
      <c r="B10" s="6" t="s">
        <v>132</v>
      </c>
    </row>
    <row r="11" spans="1:2" x14ac:dyDescent="0.25">
      <c r="A11" s="115" t="s">
        <v>18</v>
      </c>
      <c r="B11" s="5" t="s">
        <v>19</v>
      </c>
    </row>
    <row r="12" spans="1:2" x14ac:dyDescent="0.25">
      <c r="A12" s="115" t="s">
        <v>419</v>
      </c>
      <c r="B12" s="5" t="s">
        <v>117</v>
      </c>
    </row>
    <row r="13" spans="1:2" ht="26.25" thickBot="1" x14ac:dyDescent="0.3">
      <c r="A13" s="116" t="s">
        <v>476</v>
      </c>
      <c r="B13" s="6" t="s">
        <v>133</v>
      </c>
    </row>
    <row r="14" spans="1:2" ht="25.5" customHeight="1" thickBot="1" x14ac:dyDescent="0.3">
      <c r="A14" s="404" t="s">
        <v>595</v>
      </c>
      <c r="B14" s="405"/>
    </row>
    <row r="15" spans="1:2" ht="25.5" customHeight="1" thickBot="1" x14ac:dyDescent="0.3">
      <c r="A15" s="396" t="s">
        <v>20</v>
      </c>
      <c r="B15" s="397"/>
    </row>
    <row r="16" spans="1:2" ht="63.75" customHeight="1" thickBot="1" x14ac:dyDescent="0.3">
      <c r="A16" s="398" t="s">
        <v>130</v>
      </c>
      <c r="B16" s="399"/>
    </row>
    <row r="17" spans="1:2" ht="15.75" thickBot="1" x14ac:dyDescent="0.3">
      <c r="A17" s="18" t="s">
        <v>120</v>
      </c>
      <c r="B17" s="6" t="s">
        <v>648</v>
      </c>
    </row>
    <row r="18" spans="1:2" ht="38.25" customHeight="1" thickBot="1" x14ac:dyDescent="0.3">
      <c r="A18" s="396" t="s">
        <v>21</v>
      </c>
      <c r="B18" s="397"/>
    </row>
    <row r="19" spans="1:2" ht="45.75" customHeight="1" thickBot="1" x14ac:dyDescent="0.3">
      <c r="A19" s="404" t="s">
        <v>697</v>
      </c>
      <c r="B19" s="405"/>
    </row>
    <row r="20" spans="1:2" ht="38.25" customHeight="1" thickBot="1" x14ac:dyDescent="0.3">
      <c r="A20" s="398" t="s">
        <v>121</v>
      </c>
      <c r="B20" s="399"/>
    </row>
    <row r="21" spans="1:2" ht="28.5" customHeight="1" thickBot="1" x14ac:dyDescent="0.3">
      <c r="A21" s="406" t="s">
        <v>134</v>
      </c>
      <c r="B21" s="407"/>
    </row>
    <row r="22" spans="1:2" ht="32.25" customHeight="1" thickBot="1" x14ac:dyDescent="0.3">
      <c r="A22" s="398" t="s">
        <v>22</v>
      </c>
      <c r="B22" s="399"/>
    </row>
  </sheetData>
  <mergeCells count="12">
    <mergeCell ref="A22:B22"/>
    <mergeCell ref="A5:B5"/>
    <mergeCell ref="A6:B6"/>
    <mergeCell ref="A7:B7"/>
    <mergeCell ref="A8:A10"/>
    <mergeCell ref="A14:B14"/>
    <mergeCell ref="A15:B15"/>
    <mergeCell ref="A16:B16"/>
    <mergeCell ref="A18:B18"/>
    <mergeCell ref="A19:B19"/>
    <mergeCell ref="A20:B20"/>
    <mergeCell ref="A21:B21"/>
  </mergeCells>
  <pageMargins left="0.7" right="0.7" top="0.75" bottom="0.75" header="0.3" footer="0.3"/>
  <pageSetup paperSize="9" orientation="portrait" horizontalDpi="0" verticalDpi="0" r:id="rId1"/>
  <drawing r:id="rId2"/>
  <legacyDrawing r:id="rId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B22"/>
  <sheetViews>
    <sheetView topLeftCell="A5" zoomScale="120" zoomScaleNormal="120" workbookViewId="0">
      <selection activeCell="A19" sqref="A19:B19"/>
    </sheetView>
  </sheetViews>
  <sheetFormatPr baseColWidth="10" defaultColWidth="9.140625" defaultRowHeight="15" x14ac:dyDescent="0.25"/>
  <cols>
    <col min="1" max="1" width="58.7109375" style="15" customWidth="1"/>
    <col min="2" max="2" width="53.5703125" style="15" customWidth="1"/>
    <col min="3" max="16384" width="9.140625" style="15"/>
  </cols>
  <sheetData>
    <row r="5" spans="1:2" ht="29.25" thickBot="1" x14ac:dyDescent="0.5">
      <c r="A5" s="400" t="s">
        <v>23</v>
      </c>
      <c r="B5" s="400"/>
    </row>
    <row r="6" spans="1:2" ht="25.5" customHeight="1" thickBot="1" x14ac:dyDescent="0.3">
      <c r="A6" s="396" t="s">
        <v>15</v>
      </c>
      <c r="B6" s="397"/>
    </row>
    <row r="7" spans="1:2" ht="38.25" customHeight="1" thickBot="1" x14ac:dyDescent="0.3">
      <c r="A7" s="396" t="s">
        <v>16</v>
      </c>
      <c r="B7" s="397"/>
    </row>
    <row r="8" spans="1:2" ht="21" customHeight="1" x14ac:dyDescent="0.25">
      <c r="A8" s="401" t="s">
        <v>698</v>
      </c>
      <c r="B8" s="5" t="s">
        <v>17</v>
      </c>
    </row>
    <row r="9" spans="1:2" x14ac:dyDescent="0.25">
      <c r="A9" s="402"/>
      <c r="B9" s="5" t="s">
        <v>114</v>
      </c>
    </row>
    <row r="10" spans="1:2" ht="15.75" thickBot="1" x14ac:dyDescent="0.3">
      <c r="A10" s="403"/>
      <c r="B10" s="6" t="s">
        <v>137</v>
      </c>
    </row>
    <row r="11" spans="1:2" x14ac:dyDescent="0.25">
      <c r="A11" s="115" t="s">
        <v>18</v>
      </c>
      <c r="B11" s="5" t="s">
        <v>19</v>
      </c>
    </row>
    <row r="12" spans="1:2" x14ac:dyDescent="0.25">
      <c r="A12" s="115" t="s">
        <v>116</v>
      </c>
      <c r="B12" s="5" t="s">
        <v>117</v>
      </c>
    </row>
    <row r="13" spans="1:2" ht="26.25" thickBot="1" x14ac:dyDescent="0.3">
      <c r="A13" s="116" t="s">
        <v>476</v>
      </c>
      <c r="B13" s="6" t="s">
        <v>138</v>
      </c>
    </row>
    <row r="14" spans="1:2" ht="25.5" customHeight="1" thickBot="1" x14ac:dyDescent="0.3">
      <c r="A14" s="404" t="s">
        <v>596</v>
      </c>
      <c r="B14" s="405"/>
    </row>
    <row r="15" spans="1:2" ht="25.5" customHeight="1" thickBot="1" x14ac:dyDescent="0.3">
      <c r="A15" s="396" t="s">
        <v>20</v>
      </c>
      <c r="B15" s="397"/>
    </row>
    <row r="16" spans="1:2" ht="63.75" customHeight="1" thickBot="1" x14ac:dyDescent="0.3">
      <c r="A16" s="398" t="s">
        <v>130</v>
      </c>
      <c r="B16" s="399"/>
    </row>
    <row r="17" spans="1:2" ht="15.75" thickBot="1" x14ac:dyDescent="0.3">
      <c r="A17" s="18" t="s">
        <v>120</v>
      </c>
      <c r="B17" s="6" t="s">
        <v>657</v>
      </c>
    </row>
    <row r="18" spans="1:2" ht="38.25" customHeight="1" thickBot="1" x14ac:dyDescent="0.3">
      <c r="A18" s="396" t="s">
        <v>21</v>
      </c>
      <c r="B18" s="397"/>
    </row>
    <row r="19" spans="1:2" ht="45.75" customHeight="1" thickBot="1" x14ac:dyDescent="0.3">
      <c r="A19" s="404" t="s">
        <v>699</v>
      </c>
      <c r="B19" s="405"/>
    </row>
    <row r="20" spans="1:2" ht="38.25" customHeight="1" thickBot="1" x14ac:dyDescent="0.3">
      <c r="A20" s="398" t="s">
        <v>121</v>
      </c>
      <c r="B20" s="399"/>
    </row>
    <row r="21" spans="1:2" ht="28.5" customHeight="1" thickBot="1" x14ac:dyDescent="0.3">
      <c r="A21" s="406" t="s">
        <v>134</v>
      </c>
      <c r="B21" s="407"/>
    </row>
    <row r="22" spans="1:2" ht="32.25" customHeight="1" thickBot="1" x14ac:dyDescent="0.3">
      <c r="A22" s="398" t="s">
        <v>22</v>
      </c>
      <c r="B22" s="399"/>
    </row>
  </sheetData>
  <mergeCells count="12">
    <mergeCell ref="A22:B22"/>
    <mergeCell ref="A5:B5"/>
    <mergeCell ref="A6:B6"/>
    <mergeCell ref="A7:B7"/>
    <mergeCell ref="A8:A10"/>
    <mergeCell ref="A14:B14"/>
    <mergeCell ref="A15:B15"/>
    <mergeCell ref="A16:B16"/>
    <mergeCell ref="A18:B18"/>
    <mergeCell ref="A19:B19"/>
    <mergeCell ref="A20:B20"/>
    <mergeCell ref="A21:B21"/>
  </mergeCells>
  <pageMargins left="0.7" right="0.7" top="0.75" bottom="0.75" header="0.3" footer="0.3"/>
  <pageSetup paperSize="9" orientation="portrait" horizontalDpi="0" verticalDpi="0" r:id="rId1"/>
  <drawing r:id="rId2"/>
  <legacyDrawing r:id="rId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B22"/>
  <sheetViews>
    <sheetView topLeftCell="A13" zoomScale="110" zoomScaleNormal="110" workbookViewId="0">
      <selection activeCell="A19" sqref="A19:B19"/>
    </sheetView>
  </sheetViews>
  <sheetFormatPr baseColWidth="10" defaultColWidth="9.140625" defaultRowHeight="15" x14ac:dyDescent="0.25"/>
  <cols>
    <col min="1" max="1" width="58.7109375" style="15" customWidth="1"/>
    <col min="2" max="2" width="53.5703125" style="15" customWidth="1"/>
    <col min="3" max="16384" width="9.140625" style="15"/>
  </cols>
  <sheetData>
    <row r="5" spans="1:2" ht="29.25" thickBot="1" x14ac:dyDescent="0.5">
      <c r="A5" s="400" t="s">
        <v>23</v>
      </c>
      <c r="B5" s="400"/>
    </row>
    <row r="6" spans="1:2" ht="25.5" customHeight="1" thickBot="1" x14ac:dyDescent="0.3">
      <c r="A6" s="396" t="s">
        <v>15</v>
      </c>
      <c r="B6" s="397"/>
    </row>
    <row r="7" spans="1:2" ht="38.25" customHeight="1" thickBot="1" x14ac:dyDescent="0.3">
      <c r="A7" s="396" t="s">
        <v>16</v>
      </c>
      <c r="B7" s="397"/>
    </row>
    <row r="8" spans="1:2" ht="21" customHeight="1" x14ac:dyDescent="0.25">
      <c r="A8" s="401" t="s">
        <v>700</v>
      </c>
      <c r="B8" s="224" t="s">
        <v>17</v>
      </c>
    </row>
    <row r="9" spans="1:2" x14ac:dyDescent="0.25">
      <c r="A9" s="402"/>
      <c r="B9" s="224" t="s">
        <v>114</v>
      </c>
    </row>
    <row r="10" spans="1:2" ht="15.75" thickBot="1" x14ac:dyDescent="0.3">
      <c r="A10" s="403"/>
      <c r="B10" s="222" t="s">
        <v>135</v>
      </c>
    </row>
    <row r="11" spans="1:2" x14ac:dyDescent="0.25">
      <c r="A11" s="227" t="s">
        <v>18</v>
      </c>
      <c r="B11" s="224" t="s">
        <v>19</v>
      </c>
    </row>
    <row r="12" spans="1:2" x14ac:dyDescent="0.25">
      <c r="A12" s="227" t="s">
        <v>420</v>
      </c>
      <c r="B12" s="224" t="s">
        <v>117</v>
      </c>
    </row>
    <row r="13" spans="1:2" ht="26.25" thickBot="1" x14ac:dyDescent="0.3">
      <c r="A13" s="228" t="s">
        <v>477</v>
      </c>
      <c r="B13" s="222" t="s">
        <v>115</v>
      </c>
    </row>
    <row r="14" spans="1:2" ht="25.5" customHeight="1" thickBot="1" x14ac:dyDescent="0.3">
      <c r="A14" s="404" t="s">
        <v>597</v>
      </c>
      <c r="B14" s="405"/>
    </row>
    <row r="15" spans="1:2" ht="25.5" customHeight="1" thickBot="1" x14ac:dyDescent="0.3">
      <c r="A15" s="396" t="s">
        <v>20</v>
      </c>
      <c r="B15" s="397"/>
    </row>
    <row r="16" spans="1:2" ht="63.75" customHeight="1" thickBot="1" x14ac:dyDescent="0.3">
      <c r="A16" s="398" t="s">
        <v>130</v>
      </c>
      <c r="B16" s="399"/>
    </row>
    <row r="17" spans="1:2" ht="15.75" thickBot="1" x14ac:dyDescent="0.3">
      <c r="A17" s="18" t="s">
        <v>120</v>
      </c>
      <c r="B17" s="6" t="s">
        <v>648</v>
      </c>
    </row>
    <row r="18" spans="1:2" ht="38.25" customHeight="1" thickBot="1" x14ac:dyDescent="0.3">
      <c r="A18" s="396" t="s">
        <v>21</v>
      </c>
      <c r="B18" s="397"/>
    </row>
    <row r="19" spans="1:2" ht="45.75" customHeight="1" thickBot="1" x14ac:dyDescent="0.3">
      <c r="A19" s="404" t="s">
        <v>598</v>
      </c>
      <c r="B19" s="405"/>
    </row>
    <row r="20" spans="1:2" ht="38.25" customHeight="1" thickBot="1" x14ac:dyDescent="0.3">
      <c r="A20" s="398" t="s">
        <v>121</v>
      </c>
      <c r="B20" s="399"/>
    </row>
    <row r="21" spans="1:2" ht="28.5" customHeight="1" thickBot="1" x14ac:dyDescent="0.3">
      <c r="A21" s="406" t="s">
        <v>136</v>
      </c>
      <c r="B21" s="407"/>
    </row>
    <row r="22" spans="1:2" ht="32.25" customHeight="1" thickBot="1" x14ac:dyDescent="0.3">
      <c r="A22" s="398" t="s">
        <v>22</v>
      </c>
      <c r="B22" s="399"/>
    </row>
  </sheetData>
  <mergeCells count="12">
    <mergeCell ref="A22:B22"/>
    <mergeCell ref="A5:B5"/>
    <mergeCell ref="A6:B6"/>
    <mergeCell ref="A7:B7"/>
    <mergeCell ref="A8:A10"/>
    <mergeCell ref="A14:B14"/>
    <mergeCell ref="A15:B15"/>
    <mergeCell ref="A16:B16"/>
    <mergeCell ref="A18:B18"/>
    <mergeCell ref="A19:B19"/>
    <mergeCell ref="A20:B20"/>
    <mergeCell ref="A21:B21"/>
  </mergeCells>
  <pageMargins left="0.7" right="0.7" top="0.75" bottom="0.75" header="0.3" footer="0.3"/>
  <pageSetup paperSize="9" orientation="portrait" horizontalDpi="0" verticalDpi="0"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A2:AK41"/>
  <sheetViews>
    <sheetView showGridLines="0" tabSelected="1" topLeftCell="C1" zoomScale="80" zoomScaleNormal="80" workbookViewId="0">
      <selection activeCell="N16" sqref="N16:N17"/>
    </sheetView>
  </sheetViews>
  <sheetFormatPr baseColWidth="10" defaultColWidth="9.140625" defaultRowHeight="15" x14ac:dyDescent="0.25"/>
  <cols>
    <col min="1" max="1" width="31.140625" style="196" customWidth="1"/>
    <col min="2" max="2" width="23.7109375" style="145" customWidth="1"/>
    <col min="3" max="3" width="19.140625" style="15" customWidth="1"/>
    <col min="4" max="4" width="22" style="15" customWidth="1"/>
    <col min="5" max="6" width="14.85546875" style="15" customWidth="1"/>
    <col min="7" max="7" width="27.5703125" style="1" customWidth="1"/>
    <col min="8" max="8" width="29.42578125" style="1" customWidth="1"/>
    <col min="9" max="14" width="16.140625" style="1" customWidth="1"/>
    <col min="15" max="15" width="14.85546875" style="1" customWidth="1"/>
    <col min="16" max="16" width="28" style="1" customWidth="1"/>
    <col min="17" max="17" width="42.42578125" style="1" customWidth="1"/>
    <col min="18" max="18" width="46.5703125" style="1" customWidth="1"/>
    <col min="19" max="19" width="21.5703125" style="1" customWidth="1"/>
    <col min="20" max="25" width="23.28515625" style="1" customWidth="1"/>
    <col min="26" max="26" width="21.7109375" style="1" customWidth="1"/>
    <col min="27" max="27" width="16.28515625" style="1" customWidth="1"/>
    <col min="28" max="28" width="21.7109375" style="1" customWidth="1"/>
    <col min="29" max="29" width="16.5703125" style="1" customWidth="1"/>
    <col min="30" max="30" width="21.7109375" style="1" customWidth="1"/>
    <col min="31" max="31" width="16.28515625" style="1" customWidth="1"/>
    <col min="32" max="32" width="21.7109375" style="1" customWidth="1"/>
    <col min="33" max="34" width="16.7109375" style="1" customWidth="1"/>
    <col min="35" max="35" width="18.7109375" style="1" customWidth="1"/>
    <col min="36" max="36" width="18" style="1" customWidth="1"/>
    <col min="37" max="37" width="21.140625" style="15" customWidth="1"/>
    <col min="38" max="16384" width="9.140625" style="195"/>
  </cols>
  <sheetData>
    <row r="2" spans="1:37" ht="33.75" customHeight="1" x14ac:dyDescent="0.25"/>
    <row r="3" spans="1:37" ht="23.25" x14ac:dyDescent="0.35">
      <c r="A3" s="244"/>
      <c r="B3" s="244"/>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row>
    <row r="4" spans="1:37" ht="16.5" customHeight="1" x14ac:dyDescent="0.35">
      <c r="A4" s="253" t="s">
        <v>191</v>
      </c>
      <c r="B4" s="253"/>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row>
    <row r="5" spans="1:37" ht="23.25" x14ac:dyDescent="0.35">
      <c r="A5" s="253" t="s">
        <v>192</v>
      </c>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c r="AE5" s="253"/>
      <c r="AF5" s="253"/>
      <c r="AG5" s="253"/>
      <c r="AH5" s="253"/>
      <c r="AI5" s="253"/>
      <c r="AJ5" s="253"/>
      <c r="AK5" s="253"/>
    </row>
    <row r="6" spans="1:37" x14ac:dyDescent="0.25">
      <c r="A6" s="197"/>
      <c r="B6" s="171"/>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row>
    <row r="7" spans="1:37" x14ac:dyDescent="0.25">
      <c r="A7" s="198" t="s">
        <v>193</v>
      </c>
      <c r="B7" s="170" t="s">
        <v>139</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row>
    <row r="8" spans="1:37" x14ac:dyDescent="0.25">
      <c r="A8" s="197"/>
      <c r="B8" s="171"/>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row>
    <row r="9" spans="1:37" x14ac:dyDescent="0.25">
      <c r="A9" s="197"/>
      <c r="B9" s="171"/>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row>
    <row r="10" spans="1:37" ht="6.75" customHeight="1" x14ac:dyDescent="0.25">
      <c r="A10" s="199"/>
      <c r="B10" s="172"/>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row>
    <row r="11" spans="1:37" x14ac:dyDescent="0.25">
      <c r="A11" s="245">
        <v>1</v>
      </c>
      <c r="B11" s="246"/>
      <c r="C11" s="246"/>
      <c r="D11" s="246"/>
      <c r="E11" s="246"/>
      <c r="F11" s="247"/>
      <c r="G11" s="245">
        <v>2</v>
      </c>
      <c r="H11" s="246"/>
      <c r="I11" s="246"/>
      <c r="J11" s="246"/>
      <c r="K11" s="246"/>
      <c r="L11" s="246"/>
      <c r="M11" s="246"/>
      <c r="N11" s="246"/>
      <c r="O11" s="102"/>
      <c r="P11" s="102"/>
      <c r="Q11" s="102">
        <v>3</v>
      </c>
      <c r="R11" s="102">
        <v>4</v>
      </c>
      <c r="S11" s="102">
        <v>5</v>
      </c>
      <c r="T11" s="245">
        <v>6</v>
      </c>
      <c r="U11" s="246"/>
      <c r="V11" s="246"/>
      <c r="W11" s="246"/>
      <c r="X11" s="246"/>
      <c r="Y11" s="246"/>
      <c r="Z11" s="102"/>
      <c r="AA11" s="102"/>
      <c r="AB11" s="102"/>
      <c r="AC11" s="102"/>
      <c r="AD11" s="102"/>
      <c r="AE11" s="102"/>
      <c r="AF11" s="102"/>
      <c r="AG11" s="102"/>
      <c r="AH11" s="2">
        <v>8</v>
      </c>
      <c r="AI11" s="2">
        <v>9</v>
      </c>
      <c r="AJ11" s="2">
        <v>10</v>
      </c>
      <c r="AK11" s="193">
        <v>11</v>
      </c>
    </row>
    <row r="12" spans="1:37" ht="34.9" customHeight="1" x14ac:dyDescent="0.25">
      <c r="A12" s="240" t="s">
        <v>145</v>
      </c>
      <c r="B12" s="248"/>
      <c r="C12" s="248"/>
      <c r="D12" s="248"/>
      <c r="E12" s="248"/>
      <c r="F12" s="249"/>
      <c r="G12" s="240" t="s">
        <v>27</v>
      </c>
      <c r="H12" s="248"/>
      <c r="I12" s="248"/>
      <c r="J12" s="248"/>
      <c r="K12" s="248"/>
      <c r="L12" s="248"/>
      <c r="M12" s="248"/>
      <c r="N12" s="248"/>
      <c r="O12" s="250" t="s">
        <v>173</v>
      </c>
      <c r="P12" s="251"/>
      <c r="Q12" s="252"/>
      <c r="R12" s="250" t="s">
        <v>25</v>
      </c>
      <c r="S12" s="242" t="s">
        <v>33</v>
      </c>
      <c r="T12" s="240" t="s">
        <v>30</v>
      </c>
      <c r="U12" s="248"/>
      <c r="V12" s="248"/>
      <c r="W12" s="248"/>
      <c r="X12" s="248"/>
      <c r="Y12" s="248"/>
      <c r="Z12" s="255" t="s">
        <v>24</v>
      </c>
      <c r="AA12" s="255"/>
      <c r="AB12" s="255"/>
      <c r="AC12" s="255"/>
      <c r="AD12" s="255"/>
      <c r="AE12" s="255"/>
      <c r="AF12" s="255"/>
      <c r="AG12" s="255"/>
      <c r="AH12" s="242" t="s">
        <v>1</v>
      </c>
      <c r="AI12" s="242" t="s">
        <v>13</v>
      </c>
      <c r="AJ12" s="242" t="s">
        <v>2</v>
      </c>
      <c r="AK12" s="326" t="s">
        <v>3</v>
      </c>
    </row>
    <row r="13" spans="1:37" ht="25.15" customHeight="1" x14ac:dyDescent="0.25">
      <c r="A13" s="243" t="s">
        <v>146</v>
      </c>
      <c r="B13" s="243" t="s">
        <v>147</v>
      </c>
      <c r="C13" s="243" t="s">
        <v>148</v>
      </c>
      <c r="D13" s="243" t="s">
        <v>6</v>
      </c>
      <c r="E13" s="243" t="s">
        <v>171</v>
      </c>
      <c r="F13" s="243" t="s">
        <v>149</v>
      </c>
      <c r="G13" s="243" t="s">
        <v>26</v>
      </c>
      <c r="H13" s="243" t="s">
        <v>6</v>
      </c>
      <c r="I13" s="237" t="s">
        <v>14</v>
      </c>
      <c r="J13" s="238"/>
      <c r="K13" s="238"/>
      <c r="L13" s="238"/>
      <c r="M13" s="238"/>
      <c r="N13" s="238"/>
      <c r="O13" s="242" t="s">
        <v>174</v>
      </c>
      <c r="P13" s="242" t="s">
        <v>175</v>
      </c>
      <c r="Q13" s="242" t="s">
        <v>176</v>
      </c>
      <c r="R13" s="254"/>
      <c r="S13" s="243"/>
      <c r="T13" s="242" t="s">
        <v>26</v>
      </c>
      <c r="U13" s="239" t="s">
        <v>4</v>
      </c>
      <c r="V13" s="240" t="s">
        <v>12</v>
      </c>
      <c r="W13" s="248"/>
      <c r="X13" s="248"/>
      <c r="Y13" s="249"/>
      <c r="Z13" s="104" t="s">
        <v>28</v>
      </c>
      <c r="AA13" s="104" t="s">
        <v>150</v>
      </c>
      <c r="AB13" s="104" t="s">
        <v>28</v>
      </c>
      <c r="AC13" s="104" t="s">
        <v>150</v>
      </c>
      <c r="AD13" s="104" t="s">
        <v>28</v>
      </c>
      <c r="AE13" s="104" t="s">
        <v>150</v>
      </c>
      <c r="AF13" s="104" t="s">
        <v>28</v>
      </c>
      <c r="AG13" s="104" t="s">
        <v>150</v>
      </c>
      <c r="AH13" s="243"/>
      <c r="AI13" s="243"/>
      <c r="AJ13" s="243"/>
      <c r="AK13" s="326"/>
    </row>
    <row r="14" spans="1:37" ht="22.5" customHeight="1" x14ac:dyDescent="0.25">
      <c r="A14" s="243"/>
      <c r="B14" s="243"/>
      <c r="C14" s="243"/>
      <c r="D14" s="243"/>
      <c r="E14" s="243"/>
      <c r="F14" s="243"/>
      <c r="G14" s="243"/>
      <c r="H14" s="243"/>
      <c r="I14" s="239" t="s">
        <v>29</v>
      </c>
      <c r="J14" s="239" t="s">
        <v>7</v>
      </c>
      <c r="K14" s="239" t="s">
        <v>5</v>
      </c>
      <c r="L14" s="239"/>
      <c r="M14" s="239"/>
      <c r="N14" s="240"/>
      <c r="O14" s="243"/>
      <c r="P14" s="243"/>
      <c r="Q14" s="243"/>
      <c r="R14" s="254"/>
      <c r="S14" s="243"/>
      <c r="T14" s="243"/>
      <c r="U14" s="239"/>
      <c r="V14" s="239" t="s">
        <v>8</v>
      </c>
      <c r="W14" s="239" t="s">
        <v>9</v>
      </c>
      <c r="X14" s="239" t="s">
        <v>10</v>
      </c>
      <c r="Y14" s="239" t="s">
        <v>11</v>
      </c>
      <c r="Z14" s="250">
        <v>2021</v>
      </c>
      <c r="AA14" s="252"/>
      <c r="AB14" s="250">
        <v>2022</v>
      </c>
      <c r="AC14" s="252"/>
      <c r="AD14" s="250">
        <v>2023</v>
      </c>
      <c r="AE14" s="252"/>
      <c r="AF14" s="250">
        <v>2024</v>
      </c>
      <c r="AG14" s="252"/>
      <c r="AH14" s="243"/>
      <c r="AI14" s="243"/>
      <c r="AJ14" s="243"/>
      <c r="AK14" s="326"/>
    </row>
    <row r="15" spans="1:37" x14ac:dyDescent="0.25">
      <c r="A15" s="243"/>
      <c r="B15" s="243"/>
      <c r="C15" s="243"/>
      <c r="D15" s="243"/>
      <c r="E15" s="243"/>
      <c r="F15" s="243"/>
      <c r="G15" s="243"/>
      <c r="H15" s="243"/>
      <c r="I15" s="242"/>
      <c r="J15" s="242"/>
      <c r="K15" s="101">
        <v>2021</v>
      </c>
      <c r="L15" s="101">
        <v>2022</v>
      </c>
      <c r="M15" s="101">
        <v>2023</v>
      </c>
      <c r="N15" s="103">
        <v>2024</v>
      </c>
      <c r="O15" s="243"/>
      <c r="P15" s="243"/>
      <c r="Q15" s="243"/>
      <c r="R15" s="254"/>
      <c r="S15" s="243"/>
      <c r="T15" s="243"/>
      <c r="U15" s="242"/>
      <c r="V15" s="242"/>
      <c r="W15" s="242"/>
      <c r="X15" s="242"/>
      <c r="Y15" s="242"/>
      <c r="Z15" s="256"/>
      <c r="AA15" s="257"/>
      <c r="AB15" s="256"/>
      <c r="AC15" s="257"/>
      <c r="AD15" s="256"/>
      <c r="AE15" s="257"/>
      <c r="AF15" s="256"/>
      <c r="AG15" s="257"/>
      <c r="AH15" s="243"/>
      <c r="AI15" s="243"/>
      <c r="AJ15" s="243"/>
      <c r="AK15" s="326"/>
    </row>
    <row r="16" spans="1:37" s="194" customFormat="1" ht="89.45" customHeight="1" thickBot="1" x14ac:dyDescent="0.3">
      <c r="A16" s="260" t="s">
        <v>177</v>
      </c>
      <c r="B16" s="260" t="s">
        <v>178</v>
      </c>
      <c r="C16" s="267" t="s">
        <v>302</v>
      </c>
      <c r="D16" s="267" t="s">
        <v>154</v>
      </c>
      <c r="E16" s="267" t="s">
        <v>167</v>
      </c>
      <c r="F16" s="279">
        <v>406.76</v>
      </c>
      <c r="G16" s="277" t="s">
        <v>68</v>
      </c>
      <c r="H16" s="275" t="s">
        <v>606</v>
      </c>
      <c r="I16" s="275">
        <v>2020</v>
      </c>
      <c r="J16" s="282">
        <f>+(161302774/J33)*100</f>
        <v>14229.141989223474</v>
      </c>
      <c r="K16" s="282" t="s">
        <v>721</v>
      </c>
      <c r="L16" s="282" t="s">
        <v>722</v>
      </c>
      <c r="M16" s="282" t="s">
        <v>722</v>
      </c>
      <c r="N16" s="282" t="s">
        <v>722</v>
      </c>
      <c r="O16" s="233" t="s">
        <v>180</v>
      </c>
      <c r="P16" s="233" t="s">
        <v>179</v>
      </c>
      <c r="Q16" s="236" t="s">
        <v>152</v>
      </c>
      <c r="R16" s="233" t="s">
        <v>168</v>
      </c>
      <c r="S16" s="260"/>
      <c r="T16" s="165" t="s">
        <v>531</v>
      </c>
      <c r="U16" s="165" t="s">
        <v>532</v>
      </c>
      <c r="V16" s="160">
        <v>208452960</v>
      </c>
      <c r="W16" s="160">
        <v>233681760</v>
      </c>
      <c r="X16" s="160">
        <v>234312480</v>
      </c>
      <c r="Y16" s="160">
        <v>235258560</v>
      </c>
      <c r="Z16" s="300">
        <v>350755000</v>
      </c>
      <c r="AA16" s="267" t="s">
        <v>166</v>
      </c>
      <c r="AB16" s="300">
        <v>350755000</v>
      </c>
      <c r="AC16" s="267" t="s">
        <v>166</v>
      </c>
      <c r="AD16" s="300">
        <v>350755000</v>
      </c>
      <c r="AE16" s="267" t="s">
        <v>166</v>
      </c>
      <c r="AF16" s="300">
        <v>350755000</v>
      </c>
      <c r="AG16" s="267" t="s">
        <v>166</v>
      </c>
      <c r="AH16" s="267" t="s">
        <v>170</v>
      </c>
      <c r="AI16" s="298" t="s">
        <v>53</v>
      </c>
      <c r="AJ16" s="298" t="s">
        <v>52</v>
      </c>
      <c r="AK16" s="298" t="s">
        <v>51</v>
      </c>
    </row>
    <row r="17" spans="1:37" s="194" customFormat="1" ht="89.45" customHeight="1" thickBot="1" x14ac:dyDescent="0.3">
      <c r="A17" s="262"/>
      <c r="B17" s="262"/>
      <c r="C17" s="281"/>
      <c r="D17" s="281"/>
      <c r="E17" s="281"/>
      <c r="F17" s="280"/>
      <c r="G17" s="278"/>
      <c r="H17" s="276"/>
      <c r="I17" s="276"/>
      <c r="J17" s="283"/>
      <c r="K17" s="283"/>
      <c r="L17" s="283"/>
      <c r="M17" s="283"/>
      <c r="N17" s="283"/>
      <c r="O17" s="233"/>
      <c r="P17" s="233"/>
      <c r="Q17" s="236"/>
      <c r="R17" s="233"/>
      <c r="S17" s="261"/>
      <c r="T17" s="165" t="s">
        <v>500</v>
      </c>
      <c r="U17" s="165" t="s">
        <v>515</v>
      </c>
      <c r="V17" s="160">
        <v>2</v>
      </c>
      <c r="W17" s="160">
        <v>2</v>
      </c>
      <c r="X17" s="160">
        <v>3</v>
      </c>
      <c r="Y17" s="160">
        <v>2</v>
      </c>
      <c r="Z17" s="301"/>
      <c r="AA17" s="281"/>
      <c r="AB17" s="301"/>
      <c r="AC17" s="281"/>
      <c r="AD17" s="301"/>
      <c r="AE17" s="281"/>
      <c r="AF17" s="301"/>
      <c r="AG17" s="281"/>
      <c r="AH17" s="268"/>
      <c r="AI17" s="286"/>
      <c r="AJ17" s="286"/>
      <c r="AK17" s="286"/>
    </row>
    <row r="18" spans="1:37" s="194" customFormat="1" ht="67.150000000000006" customHeight="1" x14ac:dyDescent="0.25">
      <c r="A18" s="260" t="s">
        <v>177</v>
      </c>
      <c r="B18" s="260" t="s">
        <v>178</v>
      </c>
      <c r="C18" s="291" t="s">
        <v>302</v>
      </c>
      <c r="D18" s="292" t="s">
        <v>153</v>
      </c>
      <c r="E18" s="294">
        <v>0.9224</v>
      </c>
      <c r="F18" s="296">
        <v>1</v>
      </c>
      <c r="G18" s="291" t="s">
        <v>519</v>
      </c>
      <c r="H18" s="285" t="s">
        <v>605</v>
      </c>
      <c r="I18" s="285">
        <v>2020</v>
      </c>
      <c r="J18" s="285" t="s">
        <v>357</v>
      </c>
      <c r="K18" s="288">
        <f>+(2910-2905)/2905</f>
        <v>1.7211703958691911E-3</v>
      </c>
      <c r="L18" s="288">
        <f>+(2927.84-2905)/2905</f>
        <v>7.8623063683305149E-3</v>
      </c>
      <c r="M18" s="288">
        <f>+(2945.68-2905)/2905</f>
        <v>1.4003442340791683E-2</v>
      </c>
      <c r="N18" s="288">
        <f>+(2963.51-2905)/2905</f>
        <v>2.0141135972461349E-2</v>
      </c>
      <c r="O18" s="233"/>
      <c r="P18" s="233"/>
      <c r="Q18" s="236"/>
      <c r="R18" s="233"/>
      <c r="S18" s="261"/>
      <c r="T18" s="113" t="s">
        <v>498</v>
      </c>
      <c r="U18" s="113" t="s">
        <v>516</v>
      </c>
      <c r="V18" s="158">
        <v>2910</v>
      </c>
      <c r="W18" s="158">
        <v>2927.84</v>
      </c>
      <c r="X18" s="158">
        <v>2945.6800000000003</v>
      </c>
      <c r="Y18" s="158">
        <v>2963.51</v>
      </c>
      <c r="Z18" s="302">
        <v>425720000</v>
      </c>
      <c r="AA18" s="291" t="s">
        <v>166</v>
      </c>
      <c r="AB18" s="302">
        <v>425720000</v>
      </c>
      <c r="AC18" s="291" t="s">
        <v>166</v>
      </c>
      <c r="AD18" s="302">
        <v>425720000</v>
      </c>
      <c r="AE18" s="291" t="s">
        <v>166</v>
      </c>
      <c r="AF18" s="302">
        <v>425720000</v>
      </c>
      <c r="AG18" s="291" t="s">
        <v>166</v>
      </c>
      <c r="AH18" s="268"/>
      <c r="AI18" s="286"/>
      <c r="AJ18" s="286"/>
      <c r="AK18" s="286"/>
    </row>
    <row r="19" spans="1:37" s="194" customFormat="1" ht="67.150000000000006" customHeight="1" x14ac:dyDescent="0.25">
      <c r="A19" s="261"/>
      <c r="B19" s="261"/>
      <c r="C19" s="268"/>
      <c r="D19" s="233"/>
      <c r="E19" s="265"/>
      <c r="F19" s="266"/>
      <c r="G19" s="268"/>
      <c r="H19" s="286"/>
      <c r="I19" s="286"/>
      <c r="J19" s="286"/>
      <c r="K19" s="289"/>
      <c r="L19" s="289"/>
      <c r="M19" s="289"/>
      <c r="N19" s="289"/>
      <c r="O19" s="233"/>
      <c r="P19" s="233"/>
      <c r="Q19" s="236"/>
      <c r="R19" s="233"/>
      <c r="S19" s="261"/>
      <c r="T19" s="94" t="s">
        <v>499</v>
      </c>
      <c r="U19" s="94" t="s">
        <v>517</v>
      </c>
      <c r="V19" s="155">
        <v>0</v>
      </c>
      <c r="W19" s="155">
        <v>141.30000000000001</v>
      </c>
      <c r="X19" s="155">
        <v>741.3</v>
      </c>
      <c r="Y19" s="155">
        <v>1325.3</v>
      </c>
      <c r="Z19" s="303"/>
      <c r="AA19" s="268"/>
      <c r="AB19" s="303"/>
      <c r="AC19" s="268"/>
      <c r="AD19" s="303"/>
      <c r="AE19" s="268"/>
      <c r="AF19" s="303"/>
      <c r="AG19" s="268"/>
      <c r="AH19" s="268"/>
      <c r="AI19" s="286"/>
      <c r="AJ19" s="286"/>
      <c r="AK19" s="286"/>
    </row>
    <row r="20" spans="1:37" s="194" customFormat="1" ht="67.150000000000006" customHeight="1" x14ac:dyDescent="0.25">
      <c r="A20" s="261"/>
      <c r="B20" s="261"/>
      <c r="C20" s="268"/>
      <c r="D20" s="233"/>
      <c r="E20" s="265"/>
      <c r="F20" s="266"/>
      <c r="G20" s="268"/>
      <c r="H20" s="286"/>
      <c r="I20" s="286"/>
      <c r="J20" s="286"/>
      <c r="K20" s="289"/>
      <c r="L20" s="289"/>
      <c r="M20" s="289"/>
      <c r="N20" s="289"/>
      <c r="O20" s="233"/>
      <c r="P20" s="233"/>
      <c r="Q20" s="236"/>
      <c r="R20" s="233"/>
      <c r="S20" s="261"/>
      <c r="T20" s="94" t="s">
        <v>501</v>
      </c>
      <c r="U20" s="94" t="s">
        <v>103</v>
      </c>
      <c r="V20" s="155">
        <v>0</v>
      </c>
      <c r="W20" s="155">
        <v>2</v>
      </c>
      <c r="X20" s="155">
        <v>2</v>
      </c>
      <c r="Y20" s="155">
        <v>2</v>
      </c>
      <c r="Z20" s="303"/>
      <c r="AA20" s="268"/>
      <c r="AB20" s="303"/>
      <c r="AC20" s="268"/>
      <c r="AD20" s="303"/>
      <c r="AE20" s="268"/>
      <c r="AF20" s="303"/>
      <c r="AG20" s="268"/>
      <c r="AH20" s="268"/>
      <c r="AI20" s="286"/>
      <c r="AJ20" s="286"/>
      <c r="AK20" s="286"/>
    </row>
    <row r="21" spans="1:37" s="194" customFormat="1" ht="79.5" thickBot="1" x14ac:dyDescent="0.3">
      <c r="A21" s="284"/>
      <c r="B21" s="284"/>
      <c r="C21" s="281"/>
      <c r="D21" s="293"/>
      <c r="E21" s="295"/>
      <c r="F21" s="297"/>
      <c r="G21" s="281"/>
      <c r="H21" s="287"/>
      <c r="I21" s="287"/>
      <c r="J21" s="287"/>
      <c r="K21" s="290"/>
      <c r="L21" s="290"/>
      <c r="M21" s="290"/>
      <c r="N21" s="290"/>
      <c r="O21" s="233"/>
      <c r="P21" s="233"/>
      <c r="Q21" s="236"/>
      <c r="R21" s="233"/>
      <c r="S21" s="284"/>
      <c r="T21" s="159" t="s">
        <v>502</v>
      </c>
      <c r="U21" s="159" t="s">
        <v>107</v>
      </c>
      <c r="V21" s="160">
        <v>5</v>
      </c>
      <c r="W21" s="160">
        <v>48</v>
      </c>
      <c r="X21" s="160">
        <v>98</v>
      </c>
      <c r="Y21" s="160">
        <v>134</v>
      </c>
      <c r="Z21" s="301"/>
      <c r="AA21" s="281"/>
      <c r="AB21" s="301"/>
      <c r="AC21" s="281"/>
      <c r="AD21" s="301"/>
      <c r="AE21" s="281"/>
      <c r="AF21" s="301"/>
      <c r="AG21" s="281"/>
      <c r="AH21" s="268"/>
      <c r="AI21" s="286"/>
      <c r="AJ21" s="286"/>
      <c r="AK21" s="286"/>
    </row>
    <row r="22" spans="1:37" s="194" customFormat="1" ht="74.45" customHeight="1" x14ac:dyDescent="0.25">
      <c r="A22" s="292" t="s">
        <v>177</v>
      </c>
      <c r="B22" s="292" t="s">
        <v>178</v>
      </c>
      <c r="C22" s="292" t="s">
        <v>302</v>
      </c>
      <c r="D22" s="292" t="s">
        <v>153</v>
      </c>
      <c r="E22" s="294">
        <v>0.9224</v>
      </c>
      <c r="F22" s="296">
        <v>1</v>
      </c>
      <c r="G22" s="321" t="s">
        <v>79</v>
      </c>
      <c r="H22" s="270" t="s">
        <v>604</v>
      </c>
      <c r="I22" s="270">
        <v>2020</v>
      </c>
      <c r="J22" s="270" t="s">
        <v>61</v>
      </c>
      <c r="K22" s="310" t="s">
        <v>520</v>
      </c>
      <c r="L22" s="311">
        <f>+(16-4)/4</f>
        <v>3</v>
      </c>
      <c r="M22" s="311">
        <f>+(27-16)/16</f>
        <v>0.6875</v>
      </c>
      <c r="N22" s="311">
        <f>+(33-27)/27</f>
        <v>0.22222222222222221</v>
      </c>
      <c r="O22" s="233"/>
      <c r="P22" s="233"/>
      <c r="Q22" s="236"/>
      <c r="R22" s="233"/>
      <c r="S22" s="261"/>
      <c r="T22" s="113" t="s">
        <v>69</v>
      </c>
      <c r="U22" s="113" t="s">
        <v>514</v>
      </c>
      <c r="V22" s="158">
        <v>5</v>
      </c>
      <c r="W22" s="158">
        <v>69.5</v>
      </c>
      <c r="X22" s="158">
        <v>155</v>
      </c>
      <c r="Y22" s="158">
        <v>117.95</v>
      </c>
      <c r="Z22" s="302">
        <v>810550000</v>
      </c>
      <c r="AA22" s="302" t="s">
        <v>166</v>
      </c>
      <c r="AB22" s="302">
        <v>810550000</v>
      </c>
      <c r="AC22" s="302" t="s">
        <v>166</v>
      </c>
      <c r="AD22" s="302">
        <v>810550000</v>
      </c>
      <c r="AE22" s="302" t="s">
        <v>166</v>
      </c>
      <c r="AF22" s="302">
        <v>810550000</v>
      </c>
      <c r="AG22" s="302" t="s">
        <v>166</v>
      </c>
      <c r="AH22" s="268"/>
      <c r="AI22" s="286"/>
      <c r="AJ22" s="286"/>
      <c r="AK22" s="286"/>
    </row>
    <row r="23" spans="1:37" s="194" customFormat="1" ht="67.150000000000006" customHeight="1" x14ac:dyDescent="0.25">
      <c r="A23" s="233"/>
      <c r="B23" s="233"/>
      <c r="C23" s="233"/>
      <c r="D23" s="233"/>
      <c r="E23" s="265"/>
      <c r="F23" s="266"/>
      <c r="G23" s="230"/>
      <c r="H23" s="231"/>
      <c r="I23" s="231"/>
      <c r="J23" s="231"/>
      <c r="K23" s="231"/>
      <c r="L23" s="312"/>
      <c r="M23" s="312"/>
      <c r="N23" s="312"/>
      <c r="O23" s="233"/>
      <c r="P23" s="233"/>
      <c r="Q23" s="236"/>
      <c r="R23" s="233"/>
      <c r="S23" s="261"/>
      <c r="T23" s="94" t="s">
        <v>503</v>
      </c>
      <c r="U23" s="94" t="s">
        <v>104</v>
      </c>
      <c r="V23" s="155">
        <v>2</v>
      </c>
      <c r="W23" s="155">
        <v>5</v>
      </c>
      <c r="X23" s="155">
        <v>7</v>
      </c>
      <c r="Y23" s="155">
        <v>8</v>
      </c>
      <c r="Z23" s="303"/>
      <c r="AA23" s="303"/>
      <c r="AB23" s="303"/>
      <c r="AC23" s="303"/>
      <c r="AD23" s="303"/>
      <c r="AE23" s="303"/>
      <c r="AF23" s="303"/>
      <c r="AG23" s="303"/>
      <c r="AH23" s="268"/>
      <c r="AI23" s="286"/>
      <c r="AJ23" s="286"/>
      <c r="AK23" s="286"/>
    </row>
    <row r="24" spans="1:37" s="194" customFormat="1" ht="67.150000000000006" customHeight="1" x14ac:dyDescent="0.25">
      <c r="A24" s="233"/>
      <c r="B24" s="233"/>
      <c r="C24" s="233"/>
      <c r="D24" s="233"/>
      <c r="E24" s="265"/>
      <c r="F24" s="266"/>
      <c r="G24" s="230"/>
      <c r="H24" s="231"/>
      <c r="I24" s="231"/>
      <c r="J24" s="231"/>
      <c r="K24" s="231"/>
      <c r="L24" s="312"/>
      <c r="M24" s="312"/>
      <c r="N24" s="312"/>
      <c r="O24" s="233"/>
      <c r="P24" s="233"/>
      <c r="Q24" s="236"/>
      <c r="R24" s="233"/>
      <c r="S24" s="261"/>
      <c r="T24" s="94" t="s">
        <v>504</v>
      </c>
      <c r="U24" s="94" t="s">
        <v>102</v>
      </c>
      <c r="V24" s="155">
        <v>1</v>
      </c>
      <c r="W24" s="155">
        <v>6</v>
      </c>
      <c r="X24" s="155">
        <v>12</v>
      </c>
      <c r="Y24" s="155">
        <v>15</v>
      </c>
      <c r="Z24" s="303"/>
      <c r="AA24" s="303"/>
      <c r="AB24" s="303"/>
      <c r="AC24" s="303"/>
      <c r="AD24" s="303"/>
      <c r="AE24" s="303"/>
      <c r="AF24" s="303"/>
      <c r="AG24" s="303"/>
      <c r="AH24" s="268"/>
      <c r="AI24" s="286"/>
      <c r="AJ24" s="286"/>
      <c r="AK24" s="286"/>
    </row>
    <row r="25" spans="1:37" s="194" customFormat="1" ht="67.150000000000006" customHeight="1" thickBot="1" x14ac:dyDescent="0.3">
      <c r="A25" s="293"/>
      <c r="B25" s="293"/>
      <c r="C25" s="293"/>
      <c r="D25" s="293"/>
      <c r="E25" s="295"/>
      <c r="F25" s="297"/>
      <c r="G25" s="322"/>
      <c r="H25" s="309"/>
      <c r="I25" s="309"/>
      <c r="J25" s="309"/>
      <c r="K25" s="309"/>
      <c r="L25" s="313"/>
      <c r="M25" s="313"/>
      <c r="N25" s="313"/>
      <c r="O25" s="233"/>
      <c r="P25" s="233"/>
      <c r="Q25" s="236"/>
      <c r="R25" s="233"/>
      <c r="S25" s="284"/>
      <c r="T25" s="159" t="s">
        <v>505</v>
      </c>
      <c r="U25" s="159" t="s">
        <v>105</v>
      </c>
      <c r="V25" s="160">
        <v>1</v>
      </c>
      <c r="W25" s="160">
        <v>5</v>
      </c>
      <c r="X25" s="160">
        <v>8</v>
      </c>
      <c r="Y25" s="160">
        <v>10</v>
      </c>
      <c r="Z25" s="301"/>
      <c r="AA25" s="301"/>
      <c r="AB25" s="301"/>
      <c r="AC25" s="301"/>
      <c r="AD25" s="301"/>
      <c r="AE25" s="301"/>
      <c r="AF25" s="301"/>
      <c r="AG25" s="301"/>
      <c r="AH25" s="268"/>
      <c r="AI25" s="286"/>
      <c r="AJ25" s="286"/>
      <c r="AK25" s="286"/>
    </row>
    <row r="26" spans="1:37" s="194" customFormat="1" ht="67.150000000000006" customHeight="1" x14ac:dyDescent="0.25">
      <c r="A26" s="292" t="s">
        <v>177</v>
      </c>
      <c r="B26" s="292" t="s">
        <v>189</v>
      </c>
      <c r="C26" s="292" t="s">
        <v>162</v>
      </c>
      <c r="D26" s="321" t="s">
        <v>161</v>
      </c>
      <c r="E26" s="321" t="s">
        <v>163</v>
      </c>
      <c r="F26" s="323">
        <v>23.9</v>
      </c>
      <c r="G26" s="270" t="s">
        <v>74</v>
      </c>
      <c r="H26" s="270" t="s">
        <v>603</v>
      </c>
      <c r="I26" s="271">
        <v>2020</v>
      </c>
      <c r="J26" s="306">
        <v>0.38</v>
      </c>
      <c r="K26" s="306">
        <v>0.38</v>
      </c>
      <c r="L26" s="306">
        <v>0.39</v>
      </c>
      <c r="M26" s="306">
        <v>0.4</v>
      </c>
      <c r="N26" s="306">
        <v>0.41</v>
      </c>
      <c r="O26" s="233" t="s">
        <v>180</v>
      </c>
      <c r="P26" s="233" t="s">
        <v>179</v>
      </c>
      <c r="Q26" s="236" t="s">
        <v>169</v>
      </c>
      <c r="R26" s="233" t="s">
        <v>151</v>
      </c>
      <c r="S26" s="261"/>
      <c r="T26" s="113" t="s">
        <v>56</v>
      </c>
      <c r="U26" s="113" t="s">
        <v>57</v>
      </c>
      <c r="V26" s="158">
        <v>1116842</v>
      </c>
      <c r="W26" s="158">
        <v>1126842</v>
      </c>
      <c r="X26" s="158">
        <v>1136842</v>
      </c>
      <c r="Y26" s="158">
        <v>1142000</v>
      </c>
      <c r="Z26" s="317">
        <v>852600000</v>
      </c>
      <c r="AA26" s="319" t="s">
        <v>166</v>
      </c>
      <c r="AB26" s="317">
        <v>852600000</v>
      </c>
      <c r="AC26" s="319" t="s">
        <v>166</v>
      </c>
      <c r="AD26" s="317">
        <v>852600000</v>
      </c>
      <c r="AE26" s="319" t="s">
        <v>166</v>
      </c>
      <c r="AF26" s="317">
        <v>852600000</v>
      </c>
      <c r="AG26" s="319" t="s">
        <v>166</v>
      </c>
      <c r="AH26" s="268"/>
      <c r="AI26" s="286"/>
      <c r="AJ26" s="286"/>
      <c r="AK26" s="286"/>
    </row>
    <row r="27" spans="1:37" s="194" customFormat="1" ht="67.150000000000006" customHeight="1" x14ac:dyDescent="0.25">
      <c r="A27" s="261"/>
      <c r="B27" s="261"/>
      <c r="C27" s="261"/>
      <c r="D27" s="268"/>
      <c r="E27" s="268"/>
      <c r="F27" s="324"/>
      <c r="G27" s="286"/>
      <c r="H27" s="231"/>
      <c r="I27" s="314"/>
      <c r="J27" s="307"/>
      <c r="K27" s="307"/>
      <c r="L27" s="307"/>
      <c r="M27" s="307"/>
      <c r="N27" s="307"/>
      <c r="O27" s="233"/>
      <c r="P27" s="233"/>
      <c r="Q27" s="236"/>
      <c r="R27" s="233"/>
      <c r="S27" s="261"/>
      <c r="T27" s="113" t="s">
        <v>506</v>
      </c>
      <c r="U27" s="113" t="s">
        <v>513</v>
      </c>
      <c r="V27" s="105">
        <v>1106.5</v>
      </c>
      <c r="W27" s="105">
        <v>1121.5</v>
      </c>
      <c r="X27" s="105">
        <v>1143</v>
      </c>
      <c r="Y27" s="105">
        <v>1158.0999999999999</v>
      </c>
      <c r="Z27" s="304"/>
      <c r="AA27" s="305"/>
      <c r="AB27" s="304"/>
      <c r="AC27" s="305"/>
      <c r="AD27" s="304"/>
      <c r="AE27" s="305"/>
      <c r="AF27" s="304"/>
      <c r="AG27" s="305"/>
      <c r="AH27" s="268"/>
      <c r="AI27" s="286"/>
      <c r="AJ27" s="286"/>
      <c r="AK27" s="286"/>
    </row>
    <row r="28" spans="1:37" s="194" customFormat="1" ht="67.150000000000006" customHeight="1" thickBot="1" x14ac:dyDescent="0.3">
      <c r="A28" s="293"/>
      <c r="B28" s="293"/>
      <c r="C28" s="293"/>
      <c r="D28" s="322"/>
      <c r="E28" s="322"/>
      <c r="F28" s="325"/>
      <c r="G28" s="309"/>
      <c r="H28" s="231"/>
      <c r="I28" s="315"/>
      <c r="J28" s="308"/>
      <c r="K28" s="308"/>
      <c r="L28" s="308"/>
      <c r="M28" s="308"/>
      <c r="N28" s="308"/>
      <c r="O28" s="233"/>
      <c r="P28" s="233"/>
      <c r="Q28" s="236"/>
      <c r="R28" s="233"/>
      <c r="S28" s="284"/>
      <c r="T28" s="159" t="s">
        <v>507</v>
      </c>
      <c r="U28" s="159" t="s">
        <v>508</v>
      </c>
      <c r="V28" s="162">
        <v>7</v>
      </c>
      <c r="W28" s="162">
        <v>7</v>
      </c>
      <c r="X28" s="162">
        <v>8</v>
      </c>
      <c r="Y28" s="162">
        <v>9</v>
      </c>
      <c r="Z28" s="318"/>
      <c r="AA28" s="320"/>
      <c r="AB28" s="318"/>
      <c r="AC28" s="320"/>
      <c r="AD28" s="318"/>
      <c r="AE28" s="320"/>
      <c r="AF28" s="318"/>
      <c r="AG28" s="320"/>
      <c r="AH28" s="268"/>
      <c r="AI28" s="286"/>
      <c r="AJ28" s="286"/>
      <c r="AK28" s="286"/>
    </row>
    <row r="29" spans="1:37" s="194" customFormat="1" ht="80.25" customHeight="1" x14ac:dyDescent="0.25">
      <c r="A29" s="262" t="s">
        <v>177</v>
      </c>
      <c r="B29" s="262" t="s">
        <v>189</v>
      </c>
      <c r="C29" s="262" t="s">
        <v>162</v>
      </c>
      <c r="D29" s="269" t="s">
        <v>164</v>
      </c>
      <c r="E29" s="269" t="s">
        <v>165</v>
      </c>
      <c r="F29" s="316">
        <v>53.61</v>
      </c>
      <c r="G29" s="269" t="s">
        <v>78</v>
      </c>
      <c r="H29" s="270" t="s">
        <v>607</v>
      </c>
      <c r="I29" s="271">
        <v>2020</v>
      </c>
      <c r="J29" s="273">
        <v>0.37087369179042656</v>
      </c>
      <c r="K29" s="273">
        <v>0.31073375156416649</v>
      </c>
      <c r="L29" s="273">
        <v>0.30298179822555565</v>
      </c>
      <c r="M29" s="273">
        <v>0.5819446830441507</v>
      </c>
      <c r="N29" s="273">
        <v>0.70155469335712006</v>
      </c>
      <c r="O29" s="233"/>
      <c r="P29" s="233"/>
      <c r="Q29" s="236"/>
      <c r="R29" s="233"/>
      <c r="S29" s="156"/>
      <c r="T29" s="113" t="s">
        <v>59</v>
      </c>
      <c r="U29" s="83" t="s">
        <v>533</v>
      </c>
      <c r="V29" s="200">
        <v>18943500</v>
      </c>
      <c r="W29" s="200">
        <v>19227652.499999996</v>
      </c>
      <c r="X29" s="200">
        <v>19516067.287499998</v>
      </c>
      <c r="Y29" s="200">
        <v>19808808.296812493</v>
      </c>
      <c r="Z29" s="304">
        <v>598125000</v>
      </c>
      <c r="AA29" s="305" t="s">
        <v>166</v>
      </c>
      <c r="AB29" s="304">
        <v>598125000</v>
      </c>
      <c r="AC29" s="305" t="s">
        <v>166</v>
      </c>
      <c r="AD29" s="304">
        <v>598125000</v>
      </c>
      <c r="AE29" s="305" t="s">
        <v>166</v>
      </c>
      <c r="AF29" s="304">
        <v>598125000</v>
      </c>
      <c r="AG29" s="305" t="s">
        <v>166</v>
      </c>
      <c r="AH29" s="268"/>
      <c r="AI29" s="286"/>
      <c r="AJ29" s="286"/>
      <c r="AK29" s="286"/>
    </row>
    <row r="30" spans="1:37" s="194" customFormat="1" ht="67.150000000000006" customHeight="1" thickBot="1" x14ac:dyDescent="0.3">
      <c r="A30" s="262"/>
      <c r="B30" s="262"/>
      <c r="C30" s="262"/>
      <c r="D30" s="269"/>
      <c r="E30" s="269"/>
      <c r="F30" s="316"/>
      <c r="G30" s="269"/>
      <c r="H30" s="231"/>
      <c r="I30" s="272"/>
      <c r="J30" s="274"/>
      <c r="K30" s="274"/>
      <c r="L30" s="274"/>
      <c r="M30" s="274"/>
      <c r="N30" s="274"/>
      <c r="O30" s="233"/>
      <c r="P30" s="233"/>
      <c r="Q30" s="236"/>
      <c r="R30" s="233"/>
      <c r="S30" s="156"/>
      <c r="T30" s="113" t="s">
        <v>509</v>
      </c>
      <c r="U30" s="95" t="s">
        <v>511</v>
      </c>
      <c r="V30" s="112">
        <v>0</v>
      </c>
      <c r="W30" s="112">
        <v>1</v>
      </c>
      <c r="X30" s="112">
        <v>1</v>
      </c>
      <c r="Y30" s="112">
        <v>2</v>
      </c>
      <c r="Z30" s="259"/>
      <c r="AA30" s="263"/>
      <c r="AB30" s="259"/>
      <c r="AC30" s="263"/>
      <c r="AD30" s="259"/>
      <c r="AE30" s="263"/>
      <c r="AF30" s="259"/>
      <c r="AG30" s="263"/>
      <c r="AH30" s="268"/>
      <c r="AI30" s="286"/>
      <c r="AJ30" s="286"/>
      <c r="AK30" s="286"/>
    </row>
    <row r="31" spans="1:37" s="194" customFormat="1" ht="74.25" customHeight="1" x14ac:dyDescent="0.25">
      <c r="A31" s="233"/>
      <c r="B31" s="233"/>
      <c r="C31" s="233"/>
      <c r="D31" s="230"/>
      <c r="E31" s="230"/>
      <c r="F31" s="264"/>
      <c r="G31" s="230"/>
      <c r="H31" s="218" t="s">
        <v>608</v>
      </c>
      <c r="I31" s="59">
        <v>2020</v>
      </c>
      <c r="J31" s="157">
        <v>0.2</v>
      </c>
      <c r="K31" s="157">
        <v>0.17</v>
      </c>
      <c r="L31" s="157">
        <v>0.17</v>
      </c>
      <c r="M31" s="157">
        <v>0.32</v>
      </c>
      <c r="N31" s="157">
        <v>0.39</v>
      </c>
      <c r="O31" s="233"/>
      <c r="P31" s="233"/>
      <c r="Q31" s="236"/>
      <c r="R31" s="233"/>
      <c r="S31" s="127"/>
      <c r="T31" s="94" t="s">
        <v>510</v>
      </c>
      <c r="U31" s="95" t="s">
        <v>512</v>
      </c>
      <c r="V31" s="95">
        <v>3</v>
      </c>
      <c r="W31" s="95">
        <v>3</v>
      </c>
      <c r="X31" s="95">
        <v>3</v>
      </c>
      <c r="Y31" s="95">
        <v>5</v>
      </c>
      <c r="Z31" s="259"/>
      <c r="AA31" s="263"/>
      <c r="AB31" s="259"/>
      <c r="AC31" s="263"/>
      <c r="AD31" s="259"/>
      <c r="AE31" s="263"/>
      <c r="AF31" s="259"/>
      <c r="AG31" s="263"/>
      <c r="AH31" s="269"/>
      <c r="AI31" s="299"/>
      <c r="AJ31" s="299"/>
      <c r="AK31" s="299"/>
    </row>
    <row r="33" spans="10:26" x14ac:dyDescent="0.25">
      <c r="J33" s="1">
        <f>963422*((1.0164)^10)</f>
        <v>1133608.5768359303</v>
      </c>
      <c r="K33" s="1">
        <f>963422*((1.0164)^11)</f>
        <v>1152199.7574960394</v>
      </c>
      <c r="L33" s="1">
        <f>963422*((1.0164)^12)</f>
        <v>1171095.8335189745</v>
      </c>
      <c r="M33" s="1">
        <f>963422*((1.0164)^13)</f>
        <v>1190301.8051886859</v>
      </c>
      <c r="N33" s="1">
        <f>963422*((1.0164)^14)</f>
        <v>1209822.7547937804</v>
      </c>
      <c r="X33" s="173">
        <f>+Y33*4</f>
        <v>24190000</v>
      </c>
      <c r="Y33" s="1">
        <f>+Z33/58</f>
        <v>6047500</v>
      </c>
      <c r="Z33" s="1">
        <v>350755000</v>
      </c>
    </row>
    <row r="34" spans="10:26" x14ac:dyDescent="0.25">
      <c r="X34" s="173">
        <f t="shared" ref="X34:X37" si="0">+Y34*4</f>
        <v>29360000</v>
      </c>
      <c r="Y34" s="1">
        <f t="shared" ref="Y34:Y37" si="1">+Z34/58</f>
        <v>7340000</v>
      </c>
      <c r="Z34" s="1">
        <v>425720000</v>
      </c>
    </row>
    <row r="35" spans="10:26" x14ac:dyDescent="0.25">
      <c r="X35" s="173">
        <f t="shared" si="0"/>
        <v>55900000</v>
      </c>
      <c r="Y35" s="1">
        <f t="shared" si="1"/>
        <v>13975000</v>
      </c>
      <c r="Z35" s="1">
        <v>810550000</v>
      </c>
    </row>
    <row r="36" spans="10:26" x14ac:dyDescent="0.25">
      <c r="X36" s="173">
        <f t="shared" si="0"/>
        <v>58800000</v>
      </c>
      <c r="Y36" s="1">
        <f t="shared" si="1"/>
        <v>14700000</v>
      </c>
      <c r="Z36" s="1">
        <v>852600000</v>
      </c>
    </row>
    <row r="37" spans="10:26" x14ac:dyDescent="0.25">
      <c r="X37" s="173">
        <f t="shared" si="0"/>
        <v>41250000</v>
      </c>
      <c r="Y37" s="1">
        <f t="shared" si="1"/>
        <v>10312500</v>
      </c>
      <c r="Z37" s="1">
        <v>598125000</v>
      </c>
    </row>
    <row r="41" spans="10:26" x14ac:dyDescent="0.25">
      <c r="J41" s="1">
        <v>441925.40889999998</v>
      </c>
      <c r="K41" s="154">
        <f>+J41*365</f>
        <v>161302774.24849999</v>
      </c>
    </row>
  </sheetData>
  <mergeCells count="168">
    <mergeCell ref="A3:AK3"/>
    <mergeCell ref="A4:AK4"/>
    <mergeCell ref="A5:AK5"/>
    <mergeCell ref="A11:F11"/>
    <mergeCell ref="G11:N11"/>
    <mergeCell ref="T11:Y11"/>
    <mergeCell ref="Z12:AG12"/>
    <mergeCell ref="AH12:AH15"/>
    <mergeCell ref="AI12:AI15"/>
    <mergeCell ref="AJ12:AJ15"/>
    <mergeCell ref="AK12:AK15"/>
    <mergeCell ref="A13:A15"/>
    <mergeCell ref="B13:B15"/>
    <mergeCell ref="C13:C15"/>
    <mergeCell ref="D13:D15"/>
    <mergeCell ref="E13:E15"/>
    <mergeCell ref="A12:F12"/>
    <mergeCell ref="G12:N12"/>
    <mergeCell ref="O12:Q12"/>
    <mergeCell ref="R12:R15"/>
    <mergeCell ref="S12:S15"/>
    <mergeCell ref="T12:Y12"/>
    <mergeCell ref="F13:F15"/>
    <mergeCell ref="G13:G15"/>
    <mergeCell ref="H13:H15"/>
    <mergeCell ref="I13:N13"/>
    <mergeCell ref="G22:G25"/>
    <mergeCell ref="S22:S25"/>
    <mergeCell ref="I18:I21"/>
    <mergeCell ref="Z14:AA15"/>
    <mergeCell ref="AB14:AC15"/>
    <mergeCell ref="AD14:AE15"/>
    <mergeCell ref="AF14:AG15"/>
    <mergeCell ref="I14:I15"/>
    <mergeCell ref="K14:N14"/>
    <mergeCell ref="J14:J15"/>
    <mergeCell ref="O13:O15"/>
    <mergeCell ref="P13:P15"/>
    <mergeCell ref="Q13:Q15"/>
    <mergeCell ref="T13:T15"/>
    <mergeCell ref="U13:U15"/>
    <mergeCell ref="V13:Y13"/>
    <mergeCell ref="V14:V15"/>
    <mergeCell ref="W14:W15"/>
    <mergeCell ref="A26:A28"/>
    <mergeCell ref="B26:B28"/>
    <mergeCell ref="C26:C28"/>
    <mergeCell ref="D26:D28"/>
    <mergeCell ref="E26:E28"/>
    <mergeCell ref="F26:F28"/>
    <mergeCell ref="A22:A25"/>
    <mergeCell ref="B22:B25"/>
    <mergeCell ref="C22:C25"/>
    <mergeCell ref="D22:D25"/>
    <mergeCell ref="E22:E25"/>
    <mergeCell ref="F22:F25"/>
    <mergeCell ref="A29:A31"/>
    <mergeCell ref="B29:B31"/>
    <mergeCell ref="C29:C31"/>
    <mergeCell ref="D29:D31"/>
    <mergeCell ref="E29:E31"/>
    <mergeCell ref="F29:F31"/>
    <mergeCell ref="AF26:AF28"/>
    <mergeCell ref="AG26:AG28"/>
    <mergeCell ref="AG29:AG31"/>
    <mergeCell ref="Z26:Z28"/>
    <mergeCell ref="AA26:AA28"/>
    <mergeCell ref="AB26:AB28"/>
    <mergeCell ref="AC26:AC28"/>
    <mergeCell ref="AD26:AD28"/>
    <mergeCell ref="AE26:AE28"/>
    <mergeCell ref="G26:G28"/>
    <mergeCell ref="O26:O31"/>
    <mergeCell ref="P26:P31"/>
    <mergeCell ref="Q26:Q31"/>
    <mergeCell ref="R26:R31"/>
    <mergeCell ref="G29:G31"/>
    <mergeCell ref="J26:J28"/>
    <mergeCell ref="K26:K28"/>
    <mergeCell ref="L26:L28"/>
    <mergeCell ref="M26:M28"/>
    <mergeCell ref="N26:N28"/>
    <mergeCell ref="Z22:Z25"/>
    <mergeCell ref="X14:X15"/>
    <mergeCell ref="Y14:Y15"/>
    <mergeCell ref="H22:H25"/>
    <mergeCell ref="I22:I25"/>
    <mergeCell ref="J22:J25"/>
    <mergeCell ref="K22:K25"/>
    <mergeCell ref="L22:L25"/>
    <mergeCell ref="M22:M25"/>
    <mergeCell ref="N22:N25"/>
    <mergeCell ref="S16:S21"/>
    <mergeCell ref="H26:H28"/>
    <mergeCell ref="I26:I28"/>
    <mergeCell ref="O16:O25"/>
    <mergeCell ref="P16:P25"/>
    <mergeCell ref="Q16:Q25"/>
    <mergeCell ref="R16:R25"/>
    <mergeCell ref="S26:S28"/>
    <mergeCell ref="L18:L21"/>
    <mergeCell ref="M18:M21"/>
    <mergeCell ref="N18:N21"/>
    <mergeCell ref="L16:L17"/>
    <mergeCell ref="L29:L30"/>
    <mergeCell ref="M29:M30"/>
    <mergeCell ref="N29:N30"/>
    <mergeCell ref="B16:B17"/>
    <mergeCell ref="N16:N17"/>
    <mergeCell ref="M16:M17"/>
    <mergeCell ref="AI16:AI31"/>
    <mergeCell ref="AH16:AH31"/>
    <mergeCell ref="Z18:Z21"/>
    <mergeCell ref="AA18:AA21"/>
    <mergeCell ref="AB18:AB21"/>
    <mergeCell ref="AC18:AC21"/>
    <mergeCell ref="AD18:AD21"/>
    <mergeCell ref="AE18:AE21"/>
    <mergeCell ref="AF18:AF21"/>
    <mergeCell ref="Z29:Z31"/>
    <mergeCell ref="AA29:AA31"/>
    <mergeCell ref="AB29:AB31"/>
    <mergeCell ref="AC29:AC31"/>
    <mergeCell ref="AD29:AD31"/>
    <mergeCell ref="AE29:AE31"/>
    <mergeCell ref="AF29:AF31"/>
    <mergeCell ref="AF22:AF25"/>
    <mergeCell ref="AG22:AG25"/>
    <mergeCell ref="AK16:AK31"/>
    <mergeCell ref="AJ16:AJ31"/>
    <mergeCell ref="Z16:Z17"/>
    <mergeCell ref="AA16:AA17"/>
    <mergeCell ref="AB16:AB17"/>
    <mergeCell ref="AC16:AC17"/>
    <mergeCell ref="AD16:AD17"/>
    <mergeCell ref="AE16:AE17"/>
    <mergeCell ref="AF16:AF17"/>
    <mergeCell ref="AE22:AE25"/>
    <mergeCell ref="AG16:AG17"/>
    <mergeCell ref="AG18:AG21"/>
    <mergeCell ref="AA22:AA25"/>
    <mergeCell ref="AB22:AB25"/>
    <mergeCell ref="AC22:AC25"/>
    <mergeCell ref="AD22:AD25"/>
    <mergeCell ref="A16:A17"/>
    <mergeCell ref="H29:H30"/>
    <mergeCell ref="I29:I30"/>
    <mergeCell ref="J29:J30"/>
    <mergeCell ref="K29:K30"/>
    <mergeCell ref="H16:H17"/>
    <mergeCell ref="G16:G17"/>
    <mergeCell ref="F16:F17"/>
    <mergeCell ref="E16:E17"/>
    <mergeCell ref="D16:D17"/>
    <mergeCell ref="C16:C17"/>
    <mergeCell ref="K16:K17"/>
    <mergeCell ref="J16:J17"/>
    <mergeCell ref="I16:I17"/>
    <mergeCell ref="A18:A21"/>
    <mergeCell ref="J18:J21"/>
    <mergeCell ref="K18:K21"/>
    <mergeCell ref="B18:B21"/>
    <mergeCell ref="C18:C21"/>
    <mergeCell ref="D18:D21"/>
    <mergeCell ref="E18:E21"/>
    <mergeCell ref="F18:F21"/>
    <mergeCell ref="G18:G21"/>
    <mergeCell ref="H18:H21"/>
  </mergeCells>
  <pageMargins left="0.7" right="0.7" top="0.75" bottom="0.75" header="0.3" footer="0.3"/>
  <pageSetup paperSize="66" scale="38" orientation="landscape" horizontalDpi="4294967295" verticalDpi="4294967295" r:id="rId1"/>
  <drawing r:id="rId2"/>
  <legacyDrawing r:id="rId3"/>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B22"/>
  <sheetViews>
    <sheetView topLeftCell="A9" zoomScale="110" zoomScaleNormal="110" workbookViewId="0">
      <selection activeCell="A16" sqref="A16:B16"/>
    </sheetView>
  </sheetViews>
  <sheetFormatPr baseColWidth="10" defaultColWidth="9.140625" defaultRowHeight="15" x14ac:dyDescent="0.25"/>
  <cols>
    <col min="1" max="1" width="58.7109375" style="15" customWidth="1"/>
    <col min="2" max="2" width="53.5703125" style="15" customWidth="1"/>
    <col min="3" max="16384" width="9.140625" style="15"/>
  </cols>
  <sheetData>
    <row r="5" spans="1:2" ht="29.25" thickBot="1" x14ac:dyDescent="0.5">
      <c r="A5" s="400" t="s">
        <v>23</v>
      </c>
      <c r="B5" s="400"/>
    </row>
    <row r="6" spans="1:2" ht="25.5" customHeight="1" thickBot="1" x14ac:dyDescent="0.3">
      <c r="A6" s="396" t="s">
        <v>15</v>
      </c>
      <c r="B6" s="397"/>
    </row>
    <row r="7" spans="1:2" ht="38.25" customHeight="1" thickBot="1" x14ac:dyDescent="0.3">
      <c r="A7" s="396" t="s">
        <v>16</v>
      </c>
      <c r="B7" s="397"/>
    </row>
    <row r="8" spans="1:2" ht="21" customHeight="1" x14ac:dyDescent="0.25">
      <c r="A8" s="401" t="s">
        <v>701</v>
      </c>
      <c r="B8" s="224" t="s">
        <v>17</v>
      </c>
    </row>
    <row r="9" spans="1:2" x14ac:dyDescent="0.25">
      <c r="A9" s="402"/>
      <c r="B9" s="224" t="s">
        <v>114</v>
      </c>
    </row>
    <row r="10" spans="1:2" ht="15.75" thickBot="1" x14ac:dyDescent="0.3">
      <c r="A10" s="403"/>
      <c r="B10" s="222" t="s">
        <v>425</v>
      </c>
    </row>
    <row r="11" spans="1:2" x14ac:dyDescent="0.25">
      <c r="A11" s="227" t="s">
        <v>18</v>
      </c>
      <c r="B11" s="224" t="s">
        <v>19</v>
      </c>
    </row>
    <row r="12" spans="1:2" x14ac:dyDescent="0.25">
      <c r="A12" s="227" t="s">
        <v>420</v>
      </c>
      <c r="B12" s="224" t="s">
        <v>117</v>
      </c>
    </row>
    <row r="13" spans="1:2" ht="26.25" thickBot="1" x14ac:dyDescent="0.3">
      <c r="A13" s="229" t="s">
        <v>427</v>
      </c>
      <c r="B13" s="222" t="s">
        <v>426</v>
      </c>
    </row>
    <row r="14" spans="1:2" ht="25.5" customHeight="1" thickBot="1" x14ac:dyDescent="0.3">
      <c r="A14" s="404" t="s">
        <v>702</v>
      </c>
      <c r="B14" s="405"/>
    </row>
    <row r="15" spans="1:2" ht="25.5" customHeight="1" thickBot="1" x14ac:dyDescent="0.3">
      <c r="A15" s="396" t="s">
        <v>20</v>
      </c>
      <c r="B15" s="397"/>
    </row>
    <row r="16" spans="1:2" ht="63.75" customHeight="1" thickBot="1" x14ac:dyDescent="0.3">
      <c r="A16" s="398" t="s">
        <v>428</v>
      </c>
      <c r="B16" s="399"/>
    </row>
    <row r="17" spans="1:2" ht="15.75" thickBot="1" x14ac:dyDescent="0.3">
      <c r="A17" s="116" t="s">
        <v>429</v>
      </c>
      <c r="B17" s="6" t="s">
        <v>657</v>
      </c>
    </row>
    <row r="18" spans="1:2" ht="38.25" customHeight="1" thickBot="1" x14ac:dyDescent="0.3">
      <c r="A18" s="396" t="s">
        <v>21</v>
      </c>
      <c r="B18" s="397"/>
    </row>
    <row r="19" spans="1:2" ht="45.75" customHeight="1" thickBot="1" x14ac:dyDescent="0.3">
      <c r="A19" s="404" t="s">
        <v>703</v>
      </c>
      <c r="B19" s="405"/>
    </row>
    <row r="20" spans="1:2" ht="38.25" customHeight="1" thickBot="1" x14ac:dyDescent="0.3">
      <c r="A20" s="398" t="s">
        <v>121</v>
      </c>
      <c r="B20" s="399"/>
    </row>
    <row r="21" spans="1:2" ht="28.5" customHeight="1" thickBot="1" x14ac:dyDescent="0.3">
      <c r="A21" s="406" t="s">
        <v>136</v>
      </c>
      <c r="B21" s="407"/>
    </row>
    <row r="22" spans="1:2" ht="32.25" customHeight="1" thickBot="1" x14ac:dyDescent="0.3">
      <c r="A22" s="398" t="s">
        <v>22</v>
      </c>
      <c r="B22" s="399"/>
    </row>
  </sheetData>
  <mergeCells count="12">
    <mergeCell ref="A22:B22"/>
    <mergeCell ref="A5:B5"/>
    <mergeCell ref="A6:B6"/>
    <mergeCell ref="A7:B7"/>
    <mergeCell ref="A8:A10"/>
    <mergeCell ref="A14:B14"/>
    <mergeCell ref="A15:B15"/>
    <mergeCell ref="A16:B16"/>
    <mergeCell ref="A18:B18"/>
    <mergeCell ref="A19:B19"/>
    <mergeCell ref="A20:B20"/>
    <mergeCell ref="A21:B21"/>
  </mergeCells>
  <pageMargins left="0.7" right="0.7" top="0.75" bottom="0.75" header="0.3" footer="0.3"/>
  <pageSetup paperSize="9" orientation="portrait" horizontalDpi="0" verticalDpi="0" r:id="rId1"/>
  <drawing r:id="rId2"/>
  <legacyDrawing r:id="rId3"/>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B22"/>
  <sheetViews>
    <sheetView topLeftCell="A14" zoomScale="110" zoomScaleNormal="110" workbookViewId="0">
      <selection activeCell="B17" sqref="B17"/>
    </sheetView>
  </sheetViews>
  <sheetFormatPr baseColWidth="10" defaultColWidth="9.140625" defaultRowHeight="15" x14ac:dyDescent="0.25"/>
  <cols>
    <col min="1" max="1" width="58.7109375" style="15" customWidth="1"/>
    <col min="2" max="2" width="53.5703125" style="15" customWidth="1"/>
    <col min="3" max="16384" width="9.140625" style="15"/>
  </cols>
  <sheetData>
    <row r="5" spans="1:2" ht="29.25" thickBot="1" x14ac:dyDescent="0.5">
      <c r="A5" s="400" t="s">
        <v>23</v>
      </c>
      <c r="B5" s="400"/>
    </row>
    <row r="6" spans="1:2" ht="25.5" customHeight="1" thickBot="1" x14ac:dyDescent="0.3">
      <c r="A6" s="396" t="s">
        <v>15</v>
      </c>
      <c r="B6" s="397"/>
    </row>
    <row r="7" spans="1:2" ht="38.25" customHeight="1" thickBot="1" x14ac:dyDescent="0.3">
      <c r="A7" s="396" t="s">
        <v>16</v>
      </c>
      <c r="B7" s="397"/>
    </row>
    <row r="8" spans="1:2" ht="21" customHeight="1" x14ac:dyDescent="0.25">
      <c r="A8" s="420" t="s">
        <v>704</v>
      </c>
      <c r="B8" s="224" t="s">
        <v>17</v>
      </c>
    </row>
    <row r="9" spans="1:2" x14ac:dyDescent="0.25">
      <c r="A9" s="421"/>
      <c r="B9" s="224" t="s">
        <v>114</v>
      </c>
    </row>
    <row r="10" spans="1:2" ht="15.75" thickBot="1" x14ac:dyDescent="0.3">
      <c r="A10" s="422"/>
      <c r="B10" s="222" t="s">
        <v>430</v>
      </c>
    </row>
    <row r="11" spans="1:2" x14ac:dyDescent="0.25">
      <c r="A11" s="227" t="s">
        <v>18</v>
      </c>
      <c r="B11" s="224" t="s">
        <v>19</v>
      </c>
    </row>
    <row r="12" spans="1:2" x14ac:dyDescent="0.25">
      <c r="A12" s="227" t="s">
        <v>420</v>
      </c>
      <c r="B12" s="224" t="s">
        <v>117</v>
      </c>
    </row>
    <row r="13" spans="1:2" ht="26.25" thickBot="1" x14ac:dyDescent="0.3">
      <c r="A13" s="229" t="s">
        <v>427</v>
      </c>
      <c r="B13" s="222" t="s">
        <v>430</v>
      </c>
    </row>
    <row r="14" spans="1:2" ht="25.5" customHeight="1" thickBot="1" x14ac:dyDescent="0.3">
      <c r="A14" s="404" t="s">
        <v>599</v>
      </c>
      <c r="B14" s="405"/>
    </row>
    <row r="15" spans="1:2" ht="25.5" customHeight="1" thickBot="1" x14ac:dyDescent="0.3">
      <c r="A15" s="396" t="s">
        <v>20</v>
      </c>
      <c r="B15" s="397"/>
    </row>
    <row r="16" spans="1:2" ht="63.75" customHeight="1" thickBot="1" x14ac:dyDescent="0.3">
      <c r="A16" s="398" t="s">
        <v>431</v>
      </c>
      <c r="B16" s="399"/>
    </row>
    <row r="17" spans="1:2" ht="15.75" thickBot="1" x14ac:dyDescent="0.3">
      <c r="A17" s="116" t="s">
        <v>436</v>
      </c>
      <c r="B17" s="6" t="s">
        <v>706</v>
      </c>
    </row>
    <row r="18" spans="1:2" ht="38.25" customHeight="1" thickBot="1" x14ac:dyDescent="0.3">
      <c r="A18" s="396" t="s">
        <v>21</v>
      </c>
      <c r="B18" s="397"/>
    </row>
    <row r="19" spans="1:2" ht="45.75" customHeight="1" thickBot="1" x14ac:dyDescent="0.3">
      <c r="A19" s="404" t="s">
        <v>600</v>
      </c>
      <c r="B19" s="405"/>
    </row>
    <row r="20" spans="1:2" ht="38.25" customHeight="1" thickBot="1" x14ac:dyDescent="0.3">
      <c r="A20" s="398" t="s">
        <v>121</v>
      </c>
      <c r="B20" s="399"/>
    </row>
    <row r="21" spans="1:2" ht="28.5" customHeight="1" thickBot="1" x14ac:dyDescent="0.3">
      <c r="A21" s="406" t="s">
        <v>432</v>
      </c>
      <c r="B21" s="407"/>
    </row>
    <row r="22" spans="1:2" ht="32.25" customHeight="1" thickBot="1" x14ac:dyDescent="0.3">
      <c r="A22" s="398" t="s">
        <v>441</v>
      </c>
      <c r="B22" s="399"/>
    </row>
  </sheetData>
  <mergeCells count="12">
    <mergeCell ref="A22:B22"/>
    <mergeCell ref="A5:B5"/>
    <mergeCell ref="A6:B6"/>
    <mergeCell ref="A7:B7"/>
    <mergeCell ref="A8:A10"/>
    <mergeCell ref="A14:B14"/>
    <mergeCell ref="A15:B15"/>
    <mergeCell ref="A16:B16"/>
    <mergeCell ref="A18:B18"/>
    <mergeCell ref="A19:B19"/>
    <mergeCell ref="A20:B20"/>
    <mergeCell ref="A21:B21"/>
  </mergeCells>
  <pageMargins left="0.7" right="0.7" top="0.75" bottom="0.75" header="0.3" footer="0.3"/>
  <pageSetup paperSize="9" orientation="portrait" horizontalDpi="0" verticalDpi="0" r:id="rId1"/>
  <drawing r:id="rId2"/>
  <legacyDrawing r:id="rId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B22"/>
  <sheetViews>
    <sheetView zoomScale="110" zoomScaleNormal="110" workbookViewId="0">
      <selection activeCell="A21" sqref="A21:B21"/>
    </sheetView>
  </sheetViews>
  <sheetFormatPr baseColWidth="10" defaultColWidth="9.140625" defaultRowHeight="15" x14ac:dyDescent="0.25"/>
  <cols>
    <col min="1" max="1" width="58.7109375" style="15" customWidth="1"/>
    <col min="2" max="2" width="53.5703125" style="15" customWidth="1"/>
    <col min="3" max="16384" width="9.140625" style="15"/>
  </cols>
  <sheetData>
    <row r="5" spans="1:2" ht="29.25" thickBot="1" x14ac:dyDescent="0.5">
      <c r="A5" s="400" t="s">
        <v>23</v>
      </c>
      <c r="B5" s="400"/>
    </row>
    <row r="6" spans="1:2" ht="25.5" customHeight="1" thickBot="1" x14ac:dyDescent="0.3">
      <c r="A6" s="396" t="s">
        <v>15</v>
      </c>
      <c r="B6" s="397"/>
    </row>
    <row r="7" spans="1:2" ht="38.25" customHeight="1" thickBot="1" x14ac:dyDescent="0.3">
      <c r="A7" s="396" t="s">
        <v>16</v>
      </c>
      <c r="B7" s="397"/>
    </row>
    <row r="8" spans="1:2" ht="21" customHeight="1" x14ac:dyDescent="0.25">
      <c r="A8" s="401" t="s">
        <v>705</v>
      </c>
      <c r="B8" s="224" t="s">
        <v>17</v>
      </c>
    </row>
    <row r="9" spans="1:2" x14ac:dyDescent="0.25">
      <c r="A9" s="402"/>
      <c r="B9" s="224" t="s">
        <v>114</v>
      </c>
    </row>
    <row r="10" spans="1:2" ht="15.75" thickBot="1" x14ac:dyDescent="0.3">
      <c r="A10" s="403"/>
      <c r="B10" s="222" t="s">
        <v>433</v>
      </c>
    </row>
    <row r="11" spans="1:2" x14ac:dyDescent="0.25">
      <c r="A11" s="227" t="s">
        <v>18</v>
      </c>
      <c r="B11" s="224" t="s">
        <v>19</v>
      </c>
    </row>
    <row r="12" spans="1:2" x14ac:dyDescent="0.25">
      <c r="A12" s="227" t="s">
        <v>420</v>
      </c>
      <c r="B12" s="224" t="s">
        <v>117</v>
      </c>
    </row>
    <row r="13" spans="1:2" ht="26.25" thickBot="1" x14ac:dyDescent="0.3">
      <c r="A13" s="229" t="s">
        <v>427</v>
      </c>
      <c r="B13" s="222" t="s">
        <v>433</v>
      </c>
    </row>
    <row r="14" spans="1:2" ht="25.5" customHeight="1" thickBot="1" x14ac:dyDescent="0.3">
      <c r="A14" s="404" t="s">
        <v>434</v>
      </c>
      <c r="B14" s="405"/>
    </row>
    <row r="15" spans="1:2" ht="25.5" customHeight="1" thickBot="1" x14ac:dyDescent="0.3">
      <c r="A15" s="396" t="s">
        <v>20</v>
      </c>
      <c r="B15" s="397"/>
    </row>
    <row r="16" spans="1:2" ht="63.75" customHeight="1" thickBot="1" x14ac:dyDescent="0.3">
      <c r="A16" s="398" t="s">
        <v>435</v>
      </c>
      <c r="B16" s="399"/>
    </row>
    <row r="17" spans="1:2" ht="15.75" thickBot="1" x14ac:dyDescent="0.3">
      <c r="A17" s="116" t="s">
        <v>436</v>
      </c>
      <c r="B17" s="6" t="s">
        <v>706</v>
      </c>
    </row>
    <row r="18" spans="1:2" ht="38.25" customHeight="1" thickBot="1" x14ac:dyDescent="0.3">
      <c r="A18" s="396" t="s">
        <v>21</v>
      </c>
      <c r="B18" s="397"/>
    </row>
    <row r="19" spans="1:2" ht="45.75" customHeight="1" thickBot="1" x14ac:dyDescent="0.3">
      <c r="A19" s="404" t="s">
        <v>437</v>
      </c>
      <c r="B19" s="405"/>
    </row>
    <row r="20" spans="1:2" ht="38.25" customHeight="1" thickBot="1" x14ac:dyDescent="0.3">
      <c r="A20" s="398" t="s">
        <v>121</v>
      </c>
      <c r="B20" s="399"/>
    </row>
    <row r="21" spans="1:2" ht="28.5" customHeight="1" thickBot="1" x14ac:dyDescent="0.3">
      <c r="A21" s="406" t="s">
        <v>432</v>
      </c>
      <c r="B21" s="407"/>
    </row>
    <row r="22" spans="1:2" ht="32.25" customHeight="1" thickBot="1" x14ac:dyDescent="0.3">
      <c r="A22" s="398" t="s">
        <v>441</v>
      </c>
      <c r="B22" s="399"/>
    </row>
  </sheetData>
  <mergeCells count="12">
    <mergeCell ref="A22:B22"/>
    <mergeCell ref="A5:B5"/>
    <mergeCell ref="A6:B6"/>
    <mergeCell ref="A7:B7"/>
    <mergeCell ref="A8:A10"/>
    <mergeCell ref="A14:B14"/>
    <mergeCell ref="A15:B15"/>
    <mergeCell ref="A16:B16"/>
    <mergeCell ref="A18:B18"/>
    <mergeCell ref="A19:B19"/>
    <mergeCell ref="A20:B20"/>
    <mergeCell ref="A21:B21"/>
  </mergeCells>
  <pageMargins left="0.7" right="0.7" top="0.75" bottom="0.75" header="0.3" footer="0.3"/>
  <pageSetup paperSize="9" orientation="portrait" horizontalDpi="0" verticalDpi="0" r:id="rId1"/>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B22"/>
  <sheetViews>
    <sheetView topLeftCell="A11" zoomScale="110" zoomScaleNormal="110" workbookViewId="0">
      <selection activeCell="B17" sqref="B17"/>
    </sheetView>
  </sheetViews>
  <sheetFormatPr baseColWidth="10" defaultColWidth="9.140625" defaultRowHeight="15" x14ac:dyDescent="0.25"/>
  <cols>
    <col min="1" max="1" width="58.7109375" style="15" customWidth="1"/>
    <col min="2" max="2" width="53.5703125" style="15" customWidth="1"/>
    <col min="3" max="16384" width="9.140625" style="15"/>
  </cols>
  <sheetData>
    <row r="5" spans="1:2" ht="29.25" thickBot="1" x14ac:dyDescent="0.5">
      <c r="A5" s="400" t="s">
        <v>23</v>
      </c>
      <c r="B5" s="400"/>
    </row>
    <row r="6" spans="1:2" ht="25.5" customHeight="1" thickBot="1" x14ac:dyDescent="0.3">
      <c r="A6" s="396" t="s">
        <v>15</v>
      </c>
      <c r="B6" s="397"/>
    </row>
    <row r="7" spans="1:2" ht="38.25" customHeight="1" thickBot="1" x14ac:dyDescent="0.3">
      <c r="A7" s="396" t="s">
        <v>16</v>
      </c>
      <c r="B7" s="397"/>
    </row>
    <row r="8" spans="1:2" ht="21" customHeight="1" x14ac:dyDescent="0.25">
      <c r="A8" s="401" t="s">
        <v>707</v>
      </c>
      <c r="B8" s="5" t="s">
        <v>17</v>
      </c>
    </row>
    <row r="9" spans="1:2" x14ac:dyDescent="0.25">
      <c r="A9" s="402"/>
      <c r="B9" s="5" t="s">
        <v>114</v>
      </c>
    </row>
    <row r="10" spans="1:2" ht="15.75" thickBot="1" x14ac:dyDescent="0.3">
      <c r="A10" s="403"/>
      <c r="B10" s="6" t="s">
        <v>438</v>
      </c>
    </row>
    <row r="11" spans="1:2" x14ac:dyDescent="0.25">
      <c r="A11" s="115" t="s">
        <v>18</v>
      </c>
      <c r="B11" s="5" t="s">
        <v>19</v>
      </c>
    </row>
    <row r="12" spans="1:2" x14ac:dyDescent="0.25">
      <c r="A12" s="115" t="s">
        <v>420</v>
      </c>
      <c r="B12" s="5" t="s">
        <v>117</v>
      </c>
    </row>
    <row r="13" spans="1:2" ht="26.25" thickBot="1" x14ac:dyDescent="0.3">
      <c r="A13" s="116" t="s">
        <v>427</v>
      </c>
      <c r="B13" s="6" t="s">
        <v>438</v>
      </c>
    </row>
    <row r="14" spans="1:2" ht="25.5" customHeight="1" thickBot="1" x14ac:dyDescent="0.3">
      <c r="A14" s="404" t="s">
        <v>439</v>
      </c>
      <c r="B14" s="405"/>
    </row>
    <row r="15" spans="1:2" ht="25.5" customHeight="1" thickBot="1" x14ac:dyDescent="0.3">
      <c r="A15" s="396" t="s">
        <v>20</v>
      </c>
      <c r="B15" s="397"/>
    </row>
    <row r="16" spans="1:2" ht="63.75" customHeight="1" thickBot="1" x14ac:dyDescent="0.3">
      <c r="A16" s="398" t="s">
        <v>435</v>
      </c>
      <c r="B16" s="399"/>
    </row>
    <row r="17" spans="1:2" ht="15.75" thickBot="1" x14ac:dyDescent="0.3">
      <c r="A17" s="116" t="s">
        <v>436</v>
      </c>
      <c r="B17" s="6" t="s">
        <v>706</v>
      </c>
    </row>
    <row r="18" spans="1:2" ht="38.25" customHeight="1" thickBot="1" x14ac:dyDescent="0.3">
      <c r="A18" s="396" t="s">
        <v>21</v>
      </c>
      <c r="B18" s="397"/>
    </row>
    <row r="19" spans="1:2" ht="45.75" customHeight="1" thickBot="1" x14ac:dyDescent="0.3">
      <c r="A19" s="404" t="s">
        <v>440</v>
      </c>
      <c r="B19" s="405"/>
    </row>
    <row r="20" spans="1:2" ht="38.25" customHeight="1" thickBot="1" x14ac:dyDescent="0.3">
      <c r="A20" s="398" t="s">
        <v>121</v>
      </c>
      <c r="B20" s="399"/>
    </row>
    <row r="21" spans="1:2" ht="28.5" customHeight="1" thickBot="1" x14ac:dyDescent="0.3">
      <c r="A21" s="406" t="s">
        <v>432</v>
      </c>
      <c r="B21" s="407"/>
    </row>
    <row r="22" spans="1:2" ht="32.25" customHeight="1" thickBot="1" x14ac:dyDescent="0.3">
      <c r="A22" s="398" t="s">
        <v>441</v>
      </c>
      <c r="B22" s="399"/>
    </row>
  </sheetData>
  <mergeCells count="12">
    <mergeCell ref="A22:B22"/>
    <mergeCell ref="A5:B5"/>
    <mergeCell ref="A6:B6"/>
    <mergeCell ref="A7:B7"/>
    <mergeCell ref="A8:A10"/>
    <mergeCell ref="A14:B14"/>
    <mergeCell ref="A15:B15"/>
    <mergeCell ref="A16:B16"/>
    <mergeCell ref="A18:B18"/>
    <mergeCell ref="A19:B19"/>
    <mergeCell ref="A20:B20"/>
    <mergeCell ref="A21:B21"/>
  </mergeCells>
  <pageMargins left="0.7" right="0.7" top="0.75" bottom="0.75" header="0.3" footer="0.3"/>
  <pageSetup paperSize="9" orientation="portrait" horizontalDpi="0" verticalDpi="0" r:id="rId1"/>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B22"/>
  <sheetViews>
    <sheetView zoomScale="110" zoomScaleNormal="110" workbookViewId="0">
      <selection activeCell="A19" sqref="A19:B19"/>
    </sheetView>
  </sheetViews>
  <sheetFormatPr baseColWidth="10" defaultColWidth="9.140625" defaultRowHeight="15" x14ac:dyDescent="0.25"/>
  <cols>
    <col min="1" max="1" width="58.7109375" style="15" customWidth="1"/>
    <col min="2" max="2" width="53.5703125" style="15" customWidth="1"/>
    <col min="3" max="16384" width="9.140625" style="15"/>
  </cols>
  <sheetData>
    <row r="5" spans="1:2" ht="29.25" thickBot="1" x14ac:dyDescent="0.5">
      <c r="A5" s="400" t="s">
        <v>23</v>
      </c>
      <c r="B5" s="400"/>
    </row>
    <row r="6" spans="1:2" ht="25.5" customHeight="1" thickBot="1" x14ac:dyDescent="0.3">
      <c r="A6" s="396" t="s">
        <v>15</v>
      </c>
      <c r="B6" s="397"/>
    </row>
    <row r="7" spans="1:2" ht="38.25" customHeight="1" thickBot="1" x14ac:dyDescent="0.3">
      <c r="A7" s="396" t="s">
        <v>16</v>
      </c>
      <c r="B7" s="397"/>
    </row>
    <row r="8" spans="1:2" ht="21" customHeight="1" x14ac:dyDescent="0.25">
      <c r="A8" s="401" t="s">
        <v>708</v>
      </c>
      <c r="B8" s="5" t="s">
        <v>17</v>
      </c>
    </row>
    <row r="9" spans="1:2" x14ac:dyDescent="0.25">
      <c r="A9" s="402"/>
      <c r="B9" s="5" t="s">
        <v>114</v>
      </c>
    </row>
    <row r="10" spans="1:2" ht="15.75" thickBot="1" x14ac:dyDescent="0.3">
      <c r="A10" s="403"/>
      <c r="B10" s="6" t="s">
        <v>425</v>
      </c>
    </row>
    <row r="11" spans="1:2" x14ac:dyDescent="0.25">
      <c r="A11" s="115" t="s">
        <v>18</v>
      </c>
      <c r="B11" s="5" t="s">
        <v>19</v>
      </c>
    </row>
    <row r="12" spans="1:2" x14ac:dyDescent="0.25">
      <c r="A12" s="115" t="s">
        <v>420</v>
      </c>
      <c r="B12" s="5" t="s">
        <v>117</v>
      </c>
    </row>
    <row r="13" spans="1:2" ht="26.25" thickBot="1" x14ac:dyDescent="0.3">
      <c r="A13" s="116" t="s">
        <v>427</v>
      </c>
      <c r="B13" s="6" t="s">
        <v>442</v>
      </c>
    </row>
    <row r="14" spans="1:2" ht="25.5" customHeight="1" thickBot="1" x14ac:dyDescent="0.3">
      <c r="A14" s="404" t="s">
        <v>443</v>
      </c>
      <c r="B14" s="405"/>
    </row>
    <row r="15" spans="1:2" ht="25.5" customHeight="1" thickBot="1" x14ac:dyDescent="0.3">
      <c r="A15" s="396" t="s">
        <v>20</v>
      </c>
      <c r="B15" s="397"/>
    </row>
    <row r="16" spans="1:2" ht="63.75" customHeight="1" thickBot="1" x14ac:dyDescent="0.3">
      <c r="A16" s="398" t="s">
        <v>435</v>
      </c>
      <c r="B16" s="399"/>
    </row>
    <row r="17" spans="1:2" ht="15.75" thickBot="1" x14ac:dyDescent="0.3">
      <c r="A17" s="116" t="s">
        <v>436</v>
      </c>
      <c r="B17" s="6" t="s">
        <v>657</v>
      </c>
    </row>
    <row r="18" spans="1:2" ht="38.25" customHeight="1" thickBot="1" x14ac:dyDescent="0.3">
      <c r="A18" s="396" t="s">
        <v>21</v>
      </c>
      <c r="B18" s="397"/>
    </row>
    <row r="19" spans="1:2" ht="45.75" customHeight="1" thickBot="1" x14ac:dyDescent="0.3">
      <c r="A19" s="404" t="s">
        <v>601</v>
      </c>
      <c r="B19" s="405"/>
    </row>
    <row r="20" spans="1:2" ht="38.25" customHeight="1" thickBot="1" x14ac:dyDescent="0.3">
      <c r="A20" s="398" t="s">
        <v>121</v>
      </c>
      <c r="B20" s="399"/>
    </row>
    <row r="21" spans="1:2" ht="28.5" customHeight="1" thickBot="1" x14ac:dyDescent="0.3">
      <c r="A21" s="406" t="s">
        <v>432</v>
      </c>
      <c r="B21" s="407"/>
    </row>
    <row r="22" spans="1:2" ht="32.25" customHeight="1" thickBot="1" x14ac:dyDescent="0.3">
      <c r="A22" s="398" t="s">
        <v>22</v>
      </c>
      <c r="B22" s="399"/>
    </row>
  </sheetData>
  <mergeCells count="12">
    <mergeCell ref="A22:B22"/>
    <mergeCell ref="A5:B5"/>
    <mergeCell ref="A6:B6"/>
    <mergeCell ref="A7:B7"/>
    <mergeCell ref="A8:A10"/>
    <mergeCell ref="A14:B14"/>
    <mergeCell ref="A15:B15"/>
    <mergeCell ref="A16:B16"/>
    <mergeCell ref="A18:B18"/>
    <mergeCell ref="A19:B19"/>
    <mergeCell ref="A20:B20"/>
    <mergeCell ref="A21:B21"/>
  </mergeCells>
  <pageMargins left="0.7" right="0.7" top="0.75" bottom="0.75" header="0.3" footer="0.3"/>
  <pageSetup paperSize="9" orientation="portrait" horizontalDpi="0" verticalDpi="0" r:id="rId1"/>
  <drawing r:id="rId2"/>
  <legacyDrawing r:id="rId3"/>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5:B22"/>
  <sheetViews>
    <sheetView topLeftCell="A7" zoomScale="110" zoomScaleNormal="110" workbookViewId="0">
      <selection activeCell="A18" sqref="A18:B18"/>
    </sheetView>
  </sheetViews>
  <sheetFormatPr baseColWidth="10" defaultColWidth="9.140625" defaultRowHeight="15" x14ac:dyDescent="0.25"/>
  <cols>
    <col min="1" max="1" width="58.7109375" style="15" customWidth="1"/>
    <col min="2" max="2" width="53.5703125" style="15" customWidth="1"/>
    <col min="3" max="16384" width="9.140625" style="15"/>
  </cols>
  <sheetData>
    <row r="5" spans="1:2" ht="29.25" thickBot="1" x14ac:dyDescent="0.5">
      <c r="A5" s="400" t="s">
        <v>23</v>
      </c>
      <c r="B5" s="400"/>
    </row>
    <row r="6" spans="1:2" ht="25.5" customHeight="1" thickBot="1" x14ac:dyDescent="0.3">
      <c r="A6" s="396" t="s">
        <v>15</v>
      </c>
      <c r="B6" s="397"/>
    </row>
    <row r="7" spans="1:2" ht="38.25" customHeight="1" thickBot="1" x14ac:dyDescent="0.3">
      <c r="A7" s="396" t="s">
        <v>16</v>
      </c>
      <c r="B7" s="397"/>
    </row>
    <row r="8" spans="1:2" ht="21" customHeight="1" x14ac:dyDescent="0.25">
      <c r="A8" s="401" t="s">
        <v>709</v>
      </c>
      <c r="B8" s="5" t="s">
        <v>17</v>
      </c>
    </row>
    <row r="9" spans="1:2" x14ac:dyDescent="0.25">
      <c r="A9" s="402"/>
      <c r="B9" s="5" t="s">
        <v>114</v>
      </c>
    </row>
    <row r="10" spans="1:2" ht="15.75" thickBot="1" x14ac:dyDescent="0.3">
      <c r="A10" s="403"/>
      <c r="B10" s="6" t="s">
        <v>100</v>
      </c>
    </row>
    <row r="11" spans="1:2" x14ac:dyDescent="0.25">
      <c r="A11" s="115" t="s">
        <v>18</v>
      </c>
      <c r="B11" s="5" t="s">
        <v>19</v>
      </c>
    </row>
    <row r="12" spans="1:2" x14ac:dyDescent="0.25">
      <c r="A12" s="115" t="s">
        <v>420</v>
      </c>
      <c r="B12" s="5" t="s">
        <v>117</v>
      </c>
    </row>
    <row r="13" spans="1:2" ht="26.25" thickBot="1" x14ac:dyDescent="0.3">
      <c r="A13" s="116" t="s">
        <v>427</v>
      </c>
      <c r="B13" s="6" t="s">
        <v>444</v>
      </c>
    </row>
    <row r="14" spans="1:2" ht="25.5" customHeight="1" thickBot="1" x14ac:dyDescent="0.3">
      <c r="A14" s="404" t="s">
        <v>445</v>
      </c>
      <c r="B14" s="405"/>
    </row>
    <row r="15" spans="1:2" ht="25.5" customHeight="1" thickBot="1" x14ac:dyDescent="0.3">
      <c r="A15" s="396" t="s">
        <v>20</v>
      </c>
      <c r="B15" s="397"/>
    </row>
    <row r="16" spans="1:2" ht="63.75" customHeight="1" thickBot="1" x14ac:dyDescent="0.3">
      <c r="A16" s="398" t="s">
        <v>435</v>
      </c>
      <c r="B16" s="399"/>
    </row>
    <row r="17" spans="1:2" ht="15.75" thickBot="1" x14ac:dyDescent="0.3">
      <c r="A17" s="116" t="s">
        <v>436</v>
      </c>
      <c r="B17" s="6" t="s">
        <v>648</v>
      </c>
    </row>
    <row r="18" spans="1:2" ht="38.25" customHeight="1" thickBot="1" x14ac:dyDescent="0.3">
      <c r="A18" s="396" t="s">
        <v>21</v>
      </c>
      <c r="B18" s="397"/>
    </row>
    <row r="19" spans="1:2" ht="45.75" customHeight="1" thickBot="1" x14ac:dyDescent="0.3">
      <c r="A19" s="404" t="s">
        <v>446</v>
      </c>
      <c r="B19" s="405"/>
    </row>
    <row r="20" spans="1:2" ht="38.25" customHeight="1" thickBot="1" x14ac:dyDescent="0.3">
      <c r="A20" s="398" t="s">
        <v>121</v>
      </c>
      <c r="B20" s="399"/>
    </row>
    <row r="21" spans="1:2" ht="28.5" customHeight="1" thickBot="1" x14ac:dyDescent="0.3">
      <c r="A21" s="406" t="s">
        <v>432</v>
      </c>
      <c r="B21" s="407"/>
    </row>
    <row r="22" spans="1:2" ht="32.25" customHeight="1" thickBot="1" x14ac:dyDescent="0.3">
      <c r="A22" s="398" t="s">
        <v>22</v>
      </c>
      <c r="B22" s="399"/>
    </row>
  </sheetData>
  <mergeCells count="12">
    <mergeCell ref="A22:B22"/>
    <mergeCell ref="A5:B5"/>
    <mergeCell ref="A6:B6"/>
    <mergeCell ref="A7:B7"/>
    <mergeCell ref="A8:A10"/>
    <mergeCell ref="A14:B14"/>
    <mergeCell ref="A15:B15"/>
    <mergeCell ref="A16:B16"/>
    <mergeCell ref="A18:B18"/>
    <mergeCell ref="A19:B19"/>
    <mergeCell ref="A20:B20"/>
    <mergeCell ref="A21:B21"/>
  </mergeCells>
  <pageMargins left="0.7" right="0.7" top="0.75" bottom="0.75" header="0.3" footer="0.3"/>
  <pageSetup paperSize="9" orientation="portrait" horizontalDpi="0" verticalDpi="0" r:id="rId1"/>
  <drawing r:id="rId2"/>
  <legacyDrawing r:id="rId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B22"/>
  <sheetViews>
    <sheetView topLeftCell="A10" zoomScale="110" zoomScaleNormal="110" workbookViewId="0">
      <selection activeCell="A20" sqref="A20:B20"/>
    </sheetView>
  </sheetViews>
  <sheetFormatPr baseColWidth="10" defaultColWidth="9.140625" defaultRowHeight="15" x14ac:dyDescent="0.25"/>
  <cols>
    <col min="1" max="1" width="58.7109375" style="15" customWidth="1"/>
    <col min="2" max="2" width="53.5703125" style="15" customWidth="1"/>
    <col min="3" max="16384" width="9.140625" style="15"/>
  </cols>
  <sheetData>
    <row r="5" spans="1:2" ht="29.25" thickBot="1" x14ac:dyDescent="0.5">
      <c r="A5" s="400" t="s">
        <v>23</v>
      </c>
      <c r="B5" s="400"/>
    </row>
    <row r="6" spans="1:2" ht="25.5" customHeight="1" thickBot="1" x14ac:dyDescent="0.3">
      <c r="A6" s="396" t="s">
        <v>15</v>
      </c>
      <c r="B6" s="397"/>
    </row>
    <row r="7" spans="1:2" ht="38.25" customHeight="1" thickBot="1" x14ac:dyDescent="0.3">
      <c r="A7" s="396" t="s">
        <v>16</v>
      </c>
      <c r="B7" s="397"/>
    </row>
    <row r="8" spans="1:2" ht="21" customHeight="1" x14ac:dyDescent="0.25">
      <c r="A8" s="423" t="s">
        <v>710</v>
      </c>
      <c r="B8" s="5" t="s">
        <v>17</v>
      </c>
    </row>
    <row r="9" spans="1:2" x14ac:dyDescent="0.25">
      <c r="A9" s="424"/>
      <c r="B9" s="5" t="s">
        <v>114</v>
      </c>
    </row>
    <row r="10" spans="1:2" ht="15.75" thickBot="1" x14ac:dyDescent="0.3">
      <c r="A10" s="425"/>
      <c r="B10" s="6" t="s">
        <v>448</v>
      </c>
    </row>
    <row r="11" spans="1:2" x14ac:dyDescent="0.25">
      <c r="A11" s="115" t="s">
        <v>18</v>
      </c>
      <c r="B11" s="5" t="s">
        <v>19</v>
      </c>
    </row>
    <row r="12" spans="1:2" x14ac:dyDescent="0.25">
      <c r="A12" s="115" t="s">
        <v>303</v>
      </c>
      <c r="B12" s="5" t="s">
        <v>117</v>
      </c>
    </row>
    <row r="13" spans="1:2" ht="39" thickBot="1" x14ac:dyDescent="0.3">
      <c r="A13" s="116" t="s">
        <v>447</v>
      </c>
      <c r="B13" s="6" t="s">
        <v>449</v>
      </c>
    </row>
    <row r="14" spans="1:2" ht="25.5" customHeight="1" thickBot="1" x14ac:dyDescent="0.3">
      <c r="A14" s="398" t="s">
        <v>450</v>
      </c>
      <c r="B14" s="399"/>
    </row>
    <row r="15" spans="1:2" ht="25.5" customHeight="1" thickBot="1" x14ac:dyDescent="0.3">
      <c r="A15" s="396" t="s">
        <v>20</v>
      </c>
      <c r="B15" s="397"/>
    </row>
    <row r="16" spans="1:2" ht="63.75" customHeight="1" thickBot="1" x14ac:dyDescent="0.3">
      <c r="A16" s="398" t="s">
        <v>451</v>
      </c>
      <c r="B16" s="399"/>
    </row>
    <row r="17" spans="1:2" ht="15.75" thickBot="1" x14ac:dyDescent="0.3">
      <c r="A17" s="116" t="s">
        <v>436</v>
      </c>
      <c r="B17" s="6" t="s">
        <v>108</v>
      </c>
    </row>
    <row r="18" spans="1:2" ht="38.25" customHeight="1" thickBot="1" x14ac:dyDescent="0.3">
      <c r="A18" s="396" t="s">
        <v>21</v>
      </c>
      <c r="B18" s="397"/>
    </row>
    <row r="19" spans="1:2" ht="45.75" customHeight="1" thickBot="1" x14ac:dyDescent="0.3">
      <c r="A19" s="398" t="s">
        <v>711</v>
      </c>
      <c r="B19" s="399"/>
    </row>
    <row r="20" spans="1:2" ht="38.25" customHeight="1" thickBot="1" x14ac:dyDescent="0.3">
      <c r="A20" s="398" t="s">
        <v>121</v>
      </c>
      <c r="B20" s="399"/>
    </row>
    <row r="21" spans="1:2" ht="28.5" customHeight="1" thickBot="1" x14ac:dyDescent="0.3">
      <c r="A21" s="406" t="s">
        <v>452</v>
      </c>
      <c r="B21" s="407"/>
    </row>
    <row r="22" spans="1:2" ht="32.25" customHeight="1" thickBot="1" x14ac:dyDescent="0.3">
      <c r="A22" s="398" t="s">
        <v>22</v>
      </c>
      <c r="B22" s="399"/>
    </row>
  </sheetData>
  <mergeCells count="12">
    <mergeCell ref="A22:B22"/>
    <mergeCell ref="A5:B5"/>
    <mergeCell ref="A6:B6"/>
    <mergeCell ref="A7:B7"/>
    <mergeCell ref="A8:A10"/>
    <mergeCell ref="A14:B14"/>
    <mergeCell ref="A15:B15"/>
    <mergeCell ref="A16:B16"/>
    <mergeCell ref="A18:B18"/>
    <mergeCell ref="A19:B19"/>
    <mergeCell ref="A20:B20"/>
    <mergeCell ref="A21:B21"/>
  </mergeCells>
  <pageMargins left="0.7" right="0.7" top="0.75" bottom="0.75" header="0.3" footer="0.3"/>
  <pageSetup paperSize="9" orientation="portrait" horizontalDpi="0" verticalDpi="0"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B22"/>
  <sheetViews>
    <sheetView topLeftCell="A13" zoomScale="110" zoomScaleNormal="110" workbookViewId="0">
      <selection activeCell="A20" sqref="A20:B20"/>
    </sheetView>
  </sheetViews>
  <sheetFormatPr baseColWidth="10" defaultColWidth="9.140625" defaultRowHeight="15" x14ac:dyDescent="0.25"/>
  <cols>
    <col min="1" max="1" width="58.7109375" style="15" customWidth="1"/>
    <col min="2" max="2" width="53.5703125" style="15" customWidth="1"/>
    <col min="3" max="16384" width="9.140625" style="15"/>
  </cols>
  <sheetData>
    <row r="5" spans="1:2" ht="29.25" thickBot="1" x14ac:dyDescent="0.5">
      <c r="A5" s="400" t="s">
        <v>23</v>
      </c>
      <c r="B5" s="400"/>
    </row>
    <row r="6" spans="1:2" ht="25.5" customHeight="1" thickBot="1" x14ac:dyDescent="0.3">
      <c r="A6" s="396" t="s">
        <v>15</v>
      </c>
      <c r="B6" s="397"/>
    </row>
    <row r="7" spans="1:2" ht="38.25" customHeight="1" thickBot="1" x14ac:dyDescent="0.3">
      <c r="A7" s="396" t="s">
        <v>16</v>
      </c>
      <c r="B7" s="397"/>
    </row>
    <row r="8" spans="1:2" ht="21" customHeight="1" x14ac:dyDescent="0.25">
      <c r="A8" s="423" t="s">
        <v>712</v>
      </c>
      <c r="B8" s="5" t="s">
        <v>17</v>
      </c>
    </row>
    <row r="9" spans="1:2" x14ac:dyDescent="0.25">
      <c r="A9" s="424"/>
      <c r="B9" s="5" t="s">
        <v>114</v>
      </c>
    </row>
    <row r="10" spans="1:2" ht="15.75" thickBot="1" x14ac:dyDescent="0.3">
      <c r="A10" s="425"/>
      <c r="B10" s="6" t="s">
        <v>453</v>
      </c>
    </row>
    <row r="11" spans="1:2" x14ac:dyDescent="0.25">
      <c r="A11" s="115" t="s">
        <v>18</v>
      </c>
      <c r="B11" s="5" t="s">
        <v>19</v>
      </c>
    </row>
    <row r="12" spans="1:2" x14ac:dyDescent="0.25">
      <c r="A12" s="115" t="s">
        <v>303</v>
      </c>
      <c r="B12" s="5" t="s">
        <v>117</v>
      </c>
    </row>
    <row r="13" spans="1:2" ht="39" thickBot="1" x14ac:dyDescent="0.3">
      <c r="A13" s="116" t="s">
        <v>447</v>
      </c>
      <c r="B13" s="6" t="s">
        <v>454</v>
      </c>
    </row>
    <row r="14" spans="1:2" ht="25.5" customHeight="1" thickBot="1" x14ac:dyDescent="0.3">
      <c r="A14" s="398" t="s">
        <v>455</v>
      </c>
      <c r="B14" s="399"/>
    </row>
    <row r="15" spans="1:2" ht="25.5" customHeight="1" thickBot="1" x14ac:dyDescent="0.3">
      <c r="A15" s="396" t="s">
        <v>20</v>
      </c>
      <c r="B15" s="397"/>
    </row>
    <row r="16" spans="1:2" ht="63.75" customHeight="1" thickBot="1" x14ac:dyDescent="0.3">
      <c r="A16" s="398" t="s">
        <v>456</v>
      </c>
      <c r="B16" s="399"/>
    </row>
    <row r="17" spans="1:2" ht="15.75" thickBot="1" x14ac:dyDescent="0.3">
      <c r="A17" s="116" t="s">
        <v>436</v>
      </c>
      <c r="B17" s="6" t="s">
        <v>657</v>
      </c>
    </row>
    <row r="18" spans="1:2" ht="38.25" customHeight="1" thickBot="1" x14ac:dyDescent="0.3">
      <c r="A18" s="396" t="s">
        <v>21</v>
      </c>
      <c r="B18" s="397"/>
    </row>
    <row r="19" spans="1:2" ht="45.75" customHeight="1" thickBot="1" x14ac:dyDescent="0.3">
      <c r="A19" s="398" t="s">
        <v>457</v>
      </c>
      <c r="B19" s="399"/>
    </row>
    <row r="20" spans="1:2" ht="38.25" customHeight="1" thickBot="1" x14ac:dyDescent="0.3">
      <c r="A20" s="398" t="s">
        <v>121</v>
      </c>
      <c r="B20" s="399"/>
    </row>
    <row r="21" spans="1:2" ht="28.5" customHeight="1" thickBot="1" x14ac:dyDescent="0.3">
      <c r="A21" s="398" t="s">
        <v>458</v>
      </c>
      <c r="B21" s="399"/>
    </row>
    <row r="22" spans="1:2" ht="32.25" customHeight="1" thickBot="1" x14ac:dyDescent="0.3">
      <c r="A22" s="398" t="s">
        <v>22</v>
      </c>
      <c r="B22" s="399"/>
    </row>
  </sheetData>
  <mergeCells count="12">
    <mergeCell ref="A22:B22"/>
    <mergeCell ref="A5:B5"/>
    <mergeCell ref="A6:B6"/>
    <mergeCell ref="A7:B7"/>
    <mergeCell ref="A8:A10"/>
    <mergeCell ref="A14:B14"/>
    <mergeCell ref="A15:B15"/>
    <mergeCell ref="A16:B16"/>
    <mergeCell ref="A18:B18"/>
    <mergeCell ref="A19:B19"/>
    <mergeCell ref="A20:B20"/>
    <mergeCell ref="A21:B21"/>
  </mergeCells>
  <pageMargins left="0.7" right="0.7" top="0.75" bottom="0.75" header="0.3" footer="0.3"/>
  <pageSetup paperSize="9" orientation="portrait" horizontalDpi="0" verticalDpi="0"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B22"/>
  <sheetViews>
    <sheetView topLeftCell="A14" zoomScale="110" zoomScaleNormal="110" workbookViewId="0">
      <selection activeCell="A18" sqref="A18:B18"/>
    </sheetView>
  </sheetViews>
  <sheetFormatPr baseColWidth="10" defaultColWidth="9.140625" defaultRowHeight="15" x14ac:dyDescent="0.25"/>
  <cols>
    <col min="1" max="1" width="58.7109375" style="15" customWidth="1"/>
    <col min="2" max="2" width="53.5703125" style="15" customWidth="1"/>
    <col min="3" max="16384" width="9.140625" style="15"/>
  </cols>
  <sheetData>
    <row r="5" spans="1:2" ht="29.25" thickBot="1" x14ac:dyDescent="0.5">
      <c r="A5" s="400" t="s">
        <v>23</v>
      </c>
      <c r="B5" s="400"/>
    </row>
    <row r="6" spans="1:2" ht="25.5" customHeight="1" thickBot="1" x14ac:dyDescent="0.3">
      <c r="A6" s="396" t="s">
        <v>15</v>
      </c>
      <c r="B6" s="397"/>
    </row>
    <row r="7" spans="1:2" ht="38.25" customHeight="1" thickBot="1" x14ac:dyDescent="0.3">
      <c r="A7" s="396" t="s">
        <v>16</v>
      </c>
      <c r="B7" s="397"/>
    </row>
    <row r="8" spans="1:2" ht="21" customHeight="1" x14ac:dyDescent="0.25">
      <c r="A8" s="423" t="s">
        <v>713</v>
      </c>
      <c r="B8" s="5" t="s">
        <v>17</v>
      </c>
    </row>
    <row r="9" spans="1:2" x14ac:dyDescent="0.25">
      <c r="A9" s="424"/>
      <c r="B9" s="5" t="s">
        <v>114</v>
      </c>
    </row>
    <row r="10" spans="1:2" ht="15.75" thickBot="1" x14ac:dyDescent="0.3">
      <c r="A10" s="425"/>
      <c r="B10" s="6" t="s">
        <v>459</v>
      </c>
    </row>
    <row r="11" spans="1:2" x14ac:dyDescent="0.25">
      <c r="A11" s="115" t="s">
        <v>18</v>
      </c>
      <c r="B11" s="5" t="s">
        <v>19</v>
      </c>
    </row>
    <row r="12" spans="1:2" x14ac:dyDescent="0.25">
      <c r="A12" s="115" t="s">
        <v>303</v>
      </c>
      <c r="B12" s="5" t="s">
        <v>117</v>
      </c>
    </row>
    <row r="13" spans="1:2" ht="39" thickBot="1" x14ac:dyDescent="0.3">
      <c r="A13" s="116" t="s">
        <v>447</v>
      </c>
      <c r="B13" s="6" t="s">
        <v>426</v>
      </c>
    </row>
    <row r="14" spans="1:2" ht="25.5" customHeight="1" thickBot="1" x14ac:dyDescent="0.3">
      <c r="A14" s="398" t="s">
        <v>460</v>
      </c>
      <c r="B14" s="399"/>
    </row>
    <row r="15" spans="1:2" ht="25.5" customHeight="1" thickBot="1" x14ac:dyDescent="0.3">
      <c r="A15" s="396" t="s">
        <v>20</v>
      </c>
      <c r="B15" s="397"/>
    </row>
    <row r="16" spans="1:2" ht="63.75" customHeight="1" thickBot="1" x14ac:dyDescent="0.3">
      <c r="A16" s="398" t="s">
        <v>456</v>
      </c>
      <c r="B16" s="399"/>
    </row>
    <row r="17" spans="1:2" ht="15.75" thickBot="1" x14ac:dyDescent="0.3">
      <c r="A17" s="116" t="s">
        <v>95</v>
      </c>
      <c r="B17" s="6" t="s">
        <v>648</v>
      </c>
    </row>
    <row r="18" spans="1:2" ht="38.25" customHeight="1" thickBot="1" x14ac:dyDescent="0.3">
      <c r="A18" s="396" t="s">
        <v>21</v>
      </c>
      <c r="B18" s="397"/>
    </row>
    <row r="19" spans="1:2" ht="45.75" customHeight="1" thickBot="1" x14ac:dyDescent="0.3">
      <c r="A19" s="398" t="s">
        <v>461</v>
      </c>
      <c r="B19" s="399"/>
    </row>
    <row r="20" spans="1:2" ht="38.25" customHeight="1" thickBot="1" x14ac:dyDescent="0.3">
      <c r="A20" s="398" t="s">
        <v>121</v>
      </c>
      <c r="B20" s="399"/>
    </row>
    <row r="21" spans="1:2" ht="28.5" customHeight="1" thickBot="1" x14ac:dyDescent="0.3">
      <c r="A21" s="406" t="s">
        <v>466</v>
      </c>
      <c r="B21" s="407"/>
    </row>
    <row r="22" spans="1:2" ht="32.25" customHeight="1" thickBot="1" x14ac:dyDescent="0.3">
      <c r="A22" s="398" t="s">
        <v>22</v>
      </c>
      <c r="B22" s="399"/>
    </row>
  </sheetData>
  <mergeCells count="12">
    <mergeCell ref="A22:B22"/>
    <mergeCell ref="A5:B5"/>
    <mergeCell ref="A6:B6"/>
    <mergeCell ref="A7:B7"/>
    <mergeCell ref="A8:A10"/>
    <mergeCell ref="A14:B14"/>
    <mergeCell ref="A15:B15"/>
    <mergeCell ref="A16:B16"/>
    <mergeCell ref="A18:B18"/>
    <mergeCell ref="A19:B19"/>
    <mergeCell ref="A20:B20"/>
    <mergeCell ref="A21:B21"/>
  </mergeCells>
  <pageMargins left="0.7" right="0.7" top="0.75" bottom="0.75" header="0.3" footer="0.3"/>
  <pageSetup paperSize="9" orientation="portrait" horizontalDpi="0" verticalDpi="0" r:id="rId1"/>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B22"/>
  <sheetViews>
    <sheetView topLeftCell="A10" zoomScale="110" zoomScaleNormal="110" workbookViewId="0">
      <selection activeCell="B17" sqref="B17"/>
    </sheetView>
  </sheetViews>
  <sheetFormatPr baseColWidth="10" defaultColWidth="9.140625" defaultRowHeight="15" x14ac:dyDescent="0.25"/>
  <cols>
    <col min="1" max="1" width="58.7109375" style="15" customWidth="1"/>
    <col min="2" max="2" width="53.5703125" style="15" customWidth="1"/>
    <col min="3" max="16384" width="9.140625" style="15"/>
  </cols>
  <sheetData>
    <row r="5" spans="1:2" ht="29.25" thickBot="1" x14ac:dyDescent="0.5">
      <c r="A5" s="400" t="s">
        <v>23</v>
      </c>
      <c r="B5" s="400"/>
    </row>
    <row r="6" spans="1:2" ht="25.5" customHeight="1" thickBot="1" x14ac:dyDescent="0.3">
      <c r="A6" s="396" t="s">
        <v>15</v>
      </c>
      <c r="B6" s="397"/>
    </row>
    <row r="7" spans="1:2" ht="38.25" customHeight="1" thickBot="1" x14ac:dyDescent="0.3">
      <c r="A7" s="396" t="s">
        <v>16</v>
      </c>
      <c r="B7" s="397"/>
    </row>
    <row r="8" spans="1:2" ht="21" customHeight="1" x14ac:dyDescent="0.25">
      <c r="A8" s="423" t="s">
        <v>714</v>
      </c>
      <c r="B8" s="5" t="s">
        <v>17</v>
      </c>
    </row>
    <row r="9" spans="1:2" x14ac:dyDescent="0.25">
      <c r="A9" s="424"/>
      <c r="B9" s="5" t="s">
        <v>114</v>
      </c>
    </row>
    <row r="10" spans="1:2" ht="15.75" thickBot="1" x14ac:dyDescent="0.3">
      <c r="A10" s="425"/>
      <c r="B10" s="6" t="s">
        <v>462</v>
      </c>
    </row>
    <row r="11" spans="1:2" x14ac:dyDescent="0.25">
      <c r="A11" s="115" t="s">
        <v>18</v>
      </c>
      <c r="B11" s="5" t="s">
        <v>19</v>
      </c>
    </row>
    <row r="12" spans="1:2" x14ac:dyDescent="0.25">
      <c r="A12" s="115" t="s">
        <v>303</v>
      </c>
      <c r="B12" s="5" t="s">
        <v>117</v>
      </c>
    </row>
    <row r="13" spans="1:2" ht="39" thickBot="1" x14ac:dyDescent="0.3">
      <c r="A13" s="116" t="s">
        <v>447</v>
      </c>
      <c r="B13" s="6" t="s">
        <v>426</v>
      </c>
    </row>
    <row r="14" spans="1:2" ht="25.5" customHeight="1" thickBot="1" x14ac:dyDescent="0.3">
      <c r="A14" s="398" t="s">
        <v>463</v>
      </c>
      <c r="B14" s="399"/>
    </row>
    <row r="15" spans="1:2" ht="25.5" customHeight="1" thickBot="1" x14ac:dyDescent="0.3">
      <c r="A15" s="396" t="s">
        <v>20</v>
      </c>
      <c r="B15" s="397"/>
    </row>
    <row r="16" spans="1:2" ht="63.75" customHeight="1" thickBot="1" x14ac:dyDescent="0.3">
      <c r="A16" s="398" t="s">
        <v>130</v>
      </c>
      <c r="B16" s="399"/>
    </row>
    <row r="17" spans="1:2" ht="15.75" thickBot="1" x14ac:dyDescent="0.3">
      <c r="A17" s="116" t="s">
        <v>429</v>
      </c>
      <c r="B17" s="6" t="s">
        <v>648</v>
      </c>
    </row>
    <row r="18" spans="1:2" ht="38.25" customHeight="1" thickBot="1" x14ac:dyDescent="0.3">
      <c r="A18" s="396" t="s">
        <v>21</v>
      </c>
      <c r="B18" s="397"/>
    </row>
    <row r="19" spans="1:2" ht="45.75" customHeight="1" thickBot="1" x14ac:dyDescent="0.3">
      <c r="A19" s="398" t="s">
        <v>464</v>
      </c>
      <c r="B19" s="399"/>
    </row>
    <row r="20" spans="1:2" ht="38.25" customHeight="1" thickBot="1" x14ac:dyDescent="0.3">
      <c r="A20" s="398" t="s">
        <v>121</v>
      </c>
      <c r="B20" s="399"/>
    </row>
    <row r="21" spans="1:2" ht="28.5" customHeight="1" thickBot="1" x14ac:dyDescent="0.3">
      <c r="A21" s="406" t="s">
        <v>465</v>
      </c>
      <c r="B21" s="407"/>
    </row>
    <row r="22" spans="1:2" ht="32.25" customHeight="1" thickBot="1" x14ac:dyDescent="0.3">
      <c r="A22" s="398" t="s">
        <v>22</v>
      </c>
      <c r="B22" s="399"/>
    </row>
  </sheetData>
  <mergeCells count="12">
    <mergeCell ref="A22:B22"/>
    <mergeCell ref="A5:B5"/>
    <mergeCell ref="A6:B6"/>
    <mergeCell ref="A7:B7"/>
    <mergeCell ref="A8:A10"/>
    <mergeCell ref="A14:B14"/>
    <mergeCell ref="A15:B15"/>
    <mergeCell ref="A16:B16"/>
    <mergeCell ref="A18:B18"/>
    <mergeCell ref="A19:B19"/>
    <mergeCell ref="A20:B20"/>
    <mergeCell ref="A21:B21"/>
  </mergeCells>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A2:AK29"/>
  <sheetViews>
    <sheetView showGridLines="0" topLeftCell="C10" zoomScale="70" zoomScaleNormal="70" workbookViewId="0">
      <selection activeCell="J19" sqref="J19"/>
    </sheetView>
  </sheetViews>
  <sheetFormatPr baseColWidth="10" defaultColWidth="9.140625" defaultRowHeight="15" x14ac:dyDescent="0.25"/>
  <cols>
    <col min="1" max="1" width="31.140625" style="15" customWidth="1"/>
    <col min="2" max="2" width="23.7109375" style="15" customWidth="1"/>
    <col min="3" max="3" width="14.85546875" style="15" customWidth="1"/>
    <col min="4" max="4" width="22" style="15" customWidth="1"/>
    <col min="5" max="6" width="14.85546875" style="15" customWidth="1"/>
    <col min="7" max="7" width="27.5703125" style="1" customWidth="1"/>
    <col min="8" max="8" width="29.42578125" style="1" customWidth="1"/>
    <col min="9" max="9" width="16.140625" style="1" customWidth="1"/>
    <col min="10" max="10" width="12.140625" style="1" customWidth="1"/>
    <col min="11" max="11" width="13" style="1" customWidth="1"/>
    <col min="12" max="12" width="14.7109375" style="1" customWidth="1"/>
    <col min="13" max="13" width="15.140625" style="1" customWidth="1"/>
    <col min="14" max="15" width="14.85546875" style="1" customWidth="1"/>
    <col min="16" max="16" width="28" style="1" customWidth="1"/>
    <col min="17" max="17" width="42.42578125" style="1" customWidth="1"/>
    <col min="18" max="18" width="46.5703125" style="1" customWidth="1"/>
    <col min="19" max="19" width="21.5703125" style="1" customWidth="1"/>
    <col min="20" max="20" width="23.28515625" style="145" customWidth="1"/>
    <col min="21" max="21" width="15.42578125" style="196" customWidth="1"/>
    <col min="22" max="22" width="16.42578125" style="1" customWidth="1"/>
    <col min="23" max="23" width="13.7109375" style="1" customWidth="1"/>
    <col min="24" max="24" width="14.28515625" style="1" customWidth="1"/>
    <col min="25" max="31" width="15.85546875" style="1" customWidth="1"/>
    <col min="32" max="32" width="16.5703125" style="1" customWidth="1"/>
    <col min="33" max="33" width="13.28515625" style="1" customWidth="1"/>
    <col min="34" max="34" width="16.7109375" style="145" customWidth="1"/>
    <col min="35" max="35" width="18.7109375" style="1" customWidth="1"/>
    <col min="36" max="36" width="23.85546875" style="1" customWidth="1"/>
    <col min="37" max="37" width="25.28515625" style="15" customWidth="1"/>
    <col min="38" max="16384" width="9.140625" style="140"/>
  </cols>
  <sheetData>
    <row r="2" spans="1:37" ht="33.75" customHeight="1" x14ac:dyDescent="0.25"/>
    <row r="3" spans="1:37" ht="23.25" x14ac:dyDescent="0.35">
      <c r="A3" s="244"/>
      <c r="B3" s="244"/>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row>
    <row r="4" spans="1:37" ht="16.5" customHeight="1" x14ac:dyDescent="0.35">
      <c r="A4" s="253" t="s">
        <v>191</v>
      </c>
      <c r="B4" s="253"/>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row>
    <row r="5" spans="1:37" ht="23.25" x14ac:dyDescent="0.35">
      <c r="A5" s="253" t="s">
        <v>192</v>
      </c>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c r="AE5" s="253"/>
      <c r="AF5" s="253"/>
      <c r="AG5" s="253"/>
      <c r="AH5" s="253"/>
      <c r="AI5" s="253"/>
      <c r="AJ5" s="253"/>
      <c r="AK5" s="253"/>
    </row>
    <row r="6" spans="1:37" x14ac:dyDescent="0.25">
      <c r="A6" s="4"/>
      <c r="B6" s="4"/>
      <c r="C6" s="4"/>
      <c r="D6" s="4"/>
      <c r="E6" s="4"/>
      <c r="F6" s="4"/>
      <c r="G6" s="4"/>
      <c r="H6" s="4"/>
      <c r="I6" s="4"/>
      <c r="J6" s="4"/>
      <c r="K6" s="4"/>
      <c r="L6" s="4"/>
      <c r="M6" s="4"/>
      <c r="N6" s="4"/>
      <c r="O6" s="4"/>
      <c r="P6" s="4"/>
      <c r="Q6" s="4"/>
      <c r="R6" s="4"/>
      <c r="S6" s="4"/>
      <c r="T6" s="171"/>
      <c r="U6" s="197"/>
      <c r="V6" s="4"/>
      <c r="W6" s="4"/>
      <c r="X6" s="4"/>
      <c r="Y6" s="4"/>
      <c r="Z6" s="4"/>
      <c r="AA6" s="4"/>
      <c r="AB6" s="4"/>
      <c r="AC6" s="4"/>
      <c r="AD6" s="4"/>
      <c r="AE6" s="4"/>
      <c r="AF6" s="4"/>
      <c r="AG6" s="4"/>
      <c r="AH6" s="171"/>
      <c r="AI6" s="4"/>
      <c r="AJ6" s="4"/>
      <c r="AK6" s="4"/>
    </row>
    <row r="7" spans="1:37" x14ac:dyDescent="0.25">
      <c r="A7" s="28" t="s">
        <v>193</v>
      </c>
      <c r="B7" s="4" t="s">
        <v>364</v>
      </c>
      <c r="C7" s="4"/>
      <c r="D7" s="4"/>
      <c r="E7" s="4"/>
      <c r="F7" s="4"/>
      <c r="G7" s="4"/>
      <c r="H7" s="4"/>
      <c r="I7" s="4"/>
      <c r="J7" s="4"/>
      <c r="K7" s="4"/>
      <c r="L7" s="4"/>
      <c r="M7" s="4"/>
      <c r="N7" s="4"/>
      <c r="O7" s="4"/>
      <c r="P7" s="4"/>
      <c r="Q7" s="4"/>
      <c r="R7" s="4"/>
      <c r="S7" s="4"/>
      <c r="T7" s="171"/>
      <c r="U7" s="197"/>
      <c r="V7" s="4"/>
      <c r="W7" s="4"/>
      <c r="X7" s="4"/>
      <c r="Y7" s="4"/>
      <c r="Z7" s="4"/>
      <c r="AA7" s="4"/>
      <c r="AB7" s="4"/>
      <c r="AC7" s="4"/>
      <c r="AD7" s="4"/>
      <c r="AE7" s="4"/>
      <c r="AF7" s="4"/>
      <c r="AG7" s="4"/>
      <c r="AH7" s="171"/>
      <c r="AI7" s="4"/>
      <c r="AJ7" s="4"/>
      <c r="AK7" s="4"/>
    </row>
    <row r="8" spans="1:37" x14ac:dyDescent="0.25">
      <c r="A8" s="4"/>
      <c r="B8" s="4"/>
      <c r="C8" s="4"/>
      <c r="D8" s="4"/>
      <c r="E8" s="4"/>
      <c r="F8" s="4"/>
      <c r="G8" s="4"/>
      <c r="H8" s="4"/>
      <c r="I8" s="4"/>
      <c r="J8" s="4"/>
      <c r="K8" s="4"/>
      <c r="L8" s="4"/>
      <c r="M8" s="4"/>
      <c r="N8" s="4"/>
      <c r="O8" s="4"/>
      <c r="P8" s="4"/>
      <c r="Q8" s="4"/>
      <c r="R8" s="4"/>
      <c r="S8" s="4"/>
      <c r="T8" s="171"/>
      <c r="U8" s="197"/>
      <c r="V8" s="4"/>
      <c r="W8" s="4"/>
      <c r="X8" s="4"/>
      <c r="Y8" s="4"/>
      <c r="Z8" s="4"/>
      <c r="AA8" s="4"/>
      <c r="AB8" s="4"/>
      <c r="AC8" s="4"/>
      <c r="AD8" s="4"/>
      <c r="AE8" s="4"/>
      <c r="AF8" s="4"/>
      <c r="AG8" s="4"/>
      <c r="AH8" s="171"/>
      <c r="AI8" s="4"/>
      <c r="AJ8" s="4"/>
      <c r="AK8" s="4"/>
    </row>
    <row r="9" spans="1:37" x14ac:dyDescent="0.25">
      <c r="A9" s="4"/>
      <c r="B9" s="4"/>
      <c r="C9" s="4"/>
      <c r="D9" s="4"/>
      <c r="E9" s="4"/>
      <c r="F9" s="4"/>
      <c r="G9" s="4"/>
      <c r="H9" s="4"/>
      <c r="I9" s="4"/>
      <c r="J9" s="4"/>
      <c r="K9" s="4"/>
      <c r="L9" s="4"/>
      <c r="M9" s="4"/>
      <c r="N9" s="4"/>
      <c r="O9" s="4"/>
      <c r="P9" s="4"/>
      <c r="Q9" s="4"/>
      <c r="R9" s="4"/>
      <c r="S9" s="4"/>
      <c r="T9" s="171"/>
      <c r="U9" s="197"/>
      <c r="V9" s="4"/>
      <c r="W9" s="4"/>
      <c r="X9" s="4"/>
      <c r="Y9" s="4"/>
      <c r="Z9" s="4"/>
      <c r="AA9" s="4"/>
      <c r="AB9" s="4"/>
      <c r="AC9" s="4"/>
      <c r="AD9" s="4"/>
      <c r="AE9" s="4"/>
      <c r="AF9" s="4"/>
      <c r="AG9" s="4"/>
      <c r="AH9" s="171"/>
      <c r="AI9" s="4"/>
      <c r="AJ9" s="4"/>
      <c r="AK9" s="4"/>
    </row>
    <row r="10" spans="1:37" ht="6.75" customHeight="1" x14ac:dyDescent="0.25">
      <c r="A10" s="9"/>
      <c r="B10" s="9"/>
      <c r="C10" s="9"/>
      <c r="D10" s="9"/>
      <c r="E10" s="9"/>
      <c r="F10" s="9"/>
      <c r="G10" s="9"/>
      <c r="H10" s="9"/>
      <c r="I10" s="9"/>
      <c r="J10" s="9"/>
      <c r="K10" s="9"/>
      <c r="L10" s="9"/>
      <c r="M10" s="9"/>
      <c r="N10" s="9"/>
      <c r="O10" s="9"/>
      <c r="P10" s="9"/>
      <c r="Q10" s="9"/>
      <c r="R10" s="9"/>
      <c r="S10" s="9"/>
      <c r="T10" s="172"/>
      <c r="U10" s="199"/>
      <c r="V10" s="9"/>
      <c r="W10" s="9"/>
      <c r="X10" s="9"/>
      <c r="Y10" s="9"/>
      <c r="Z10" s="9"/>
      <c r="AA10" s="9"/>
      <c r="AB10" s="9"/>
      <c r="AC10" s="9"/>
      <c r="AD10" s="9"/>
      <c r="AE10" s="9"/>
      <c r="AF10" s="9"/>
      <c r="AG10" s="9"/>
      <c r="AH10" s="172"/>
      <c r="AI10" s="9"/>
      <c r="AJ10" s="9"/>
      <c r="AK10" s="9"/>
    </row>
    <row r="11" spans="1:37" x14ac:dyDescent="0.25">
      <c r="A11" s="245">
        <v>1</v>
      </c>
      <c r="B11" s="246"/>
      <c r="C11" s="246"/>
      <c r="D11" s="246"/>
      <c r="E11" s="246"/>
      <c r="F11" s="247"/>
      <c r="G11" s="245">
        <v>2</v>
      </c>
      <c r="H11" s="246"/>
      <c r="I11" s="246"/>
      <c r="J11" s="246"/>
      <c r="K11" s="246"/>
      <c r="L11" s="246"/>
      <c r="M11" s="246"/>
      <c r="N11" s="247"/>
      <c r="O11" s="102"/>
      <c r="P11" s="102"/>
      <c r="Q11" s="102">
        <v>3</v>
      </c>
      <c r="R11" s="102">
        <v>4</v>
      </c>
      <c r="S11" s="102">
        <v>5</v>
      </c>
      <c r="T11" s="245">
        <v>6</v>
      </c>
      <c r="U11" s="246"/>
      <c r="V11" s="246"/>
      <c r="W11" s="246"/>
      <c r="X11" s="246"/>
      <c r="Y11" s="247"/>
      <c r="Z11" s="102"/>
      <c r="AA11" s="102"/>
      <c r="AB11" s="102"/>
      <c r="AC11" s="102"/>
      <c r="AD11" s="102"/>
      <c r="AE11" s="102"/>
      <c r="AF11" s="102"/>
      <c r="AG11" s="102"/>
      <c r="AH11" s="2">
        <v>8</v>
      </c>
      <c r="AI11" s="2">
        <v>9</v>
      </c>
      <c r="AJ11" s="2">
        <v>10</v>
      </c>
      <c r="AK11" s="193">
        <v>11</v>
      </c>
    </row>
    <row r="12" spans="1:37" ht="34.9" customHeight="1" x14ac:dyDescent="0.25">
      <c r="A12" s="240" t="s">
        <v>145</v>
      </c>
      <c r="B12" s="248"/>
      <c r="C12" s="248"/>
      <c r="D12" s="248"/>
      <c r="E12" s="248"/>
      <c r="F12" s="249"/>
      <c r="G12" s="240" t="s">
        <v>27</v>
      </c>
      <c r="H12" s="248"/>
      <c r="I12" s="248"/>
      <c r="J12" s="248"/>
      <c r="K12" s="248"/>
      <c r="L12" s="248"/>
      <c r="M12" s="248"/>
      <c r="N12" s="249"/>
      <c r="O12" s="250" t="s">
        <v>173</v>
      </c>
      <c r="P12" s="251"/>
      <c r="Q12" s="252"/>
      <c r="R12" s="250" t="s">
        <v>25</v>
      </c>
      <c r="S12" s="242" t="s">
        <v>33</v>
      </c>
      <c r="T12" s="240" t="s">
        <v>30</v>
      </c>
      <c r="U12" s="248"/>
      <c r="V12" s="248"/>
      <c r="W12" s="248"/>
      <c r="X12" s="248"/>
      <c r="Y12" s="249"/>
      <c r="Z12" s="255" t="s">
        <v>24</v>
      </c>
      <c r="AA12" s="255"/>
      <c r="AB12" s="255"/>
      <c r="AC12" s="255"/>
      <c r="AD12" s="255"/>
      <c r="AE12" s="255"/>
      <c r="AF12" s="255"/>
      <c r="AG12" s="255"/>
      <c r="AH12" s="242" t="s">
        <v>1</v>
      </c>
      <c r="AI12" s="242" t="s">
        <v>13</v>
      </c>
      <c r="AJ12" s="242" t="s">
        <v>2</v>
      </c>
      <c r="AK12" s="256" t="s">
        <v>3</v>
      </c>
    </row>
    <row r="13" spans="1:37" ht="25.15" customHeight="1" x14ac:dyDescent="0.25">
      <c r="A13" s="243" t="s">
        <v>146</v>
      </c>
      <c r="B13" s="243" t="s">
        <v>147</v>
      </c>
      <c r="C13" s="243" t="s">
        <v>148</v>
      </c>
      <c r="D13" s="243" t="s">
        <v>6</v>
      </c>
      <c r="E13" s="243" t="s">
        <v>171</v>
      </c>
      <c r="F13" s="243" t="s">
        <v>149</v>
      </c>
      <c r="G13" s="243" t="s">
        <v>26</v>
      </c>
      <c r="H13" s="243" t="s">
        <v>6</v>
      </c>
      <c r="I13" s="237" t="s">
        <v>14</v>
      </c>
      <c r="J13" s="258"/>
      <c r="K13" s="237" t="s">
        <v>0</v>
      </c>
      <c r="L13" s="238"/>
      <c r="M13" s="238"/>
      <c r="N13" s="238"/>
      <c r="O13" s="242" t="s">
        <v>174</v>
      </c>
      <c r="P13" s="242" t="s">
        <v>175</v>
      </c>
      <c r="Q13" s="242" t="s">
        <v>176</v>
      </c>
      <c r="R13" s="254"/>
      <c r="S13" s="243"/>
      <c r="T13" s="242" t="s">
        <v>26</v>
      </c>
      <c r="U13" s="239" t="s">
        <v>4</v>
      </c>
      <c r="V13" s="240" t="s">
        <v>12</v>
      </c>
      <c r="W13" s="248"/>
      <c r="X13" s="248"/>
      <c r="Y13" s="249"/>
      <c r="Z13" s="104" t="s">
        <v>28</v>
      </c>
      <c r="AA13" s="104" t="s">
        <v>150</v>
      </c>
      <c r="AB13" s="104" t="s">
        <v>28</v>
      </c>
      <c r="AC13" s="104" t="s">
        <v>150</v>
      </c>
      <c r="AD13" s="104" t="s">
        <v>28</v>
      </c>
      <c r="AE13" s="104" t="s">
        <v>150</v>
      </c>
      <c r="AF13" s="104" t="s">
        <v>28</v>
      </c>
      <c r="AG13" s="104" t="s">
        <v>150</v>
      </c>
      <c r="AH13" s="243"/>
      <c r="AI13" s="243"/>
      <c r="AJ13" s="243"/>
      <c r="AK13" s="256"/>
    </row>
    <row r="14" spans="1:37" ht="22.5" customHeight="1" x14ac:dyDescent="0.25">
      <c r="A14" s="243"/>
      <c r="B14" s="243"/>
      <c r="C14" s="243"/>
      <c r="D14" s="243"/>
      <c r="E14" s="243"/>
      <c r="F14" s="243"/>
      <c r="G14" s="243"/>
      <c r="H14" s="243"/>
      <c r="I14" s="239" t="s">
        <v>29</v>
      </c>
      <c r="J14" s="239" t="s">
        <v>7</v>
      </c>
      <c r="K14" s="239" t="s">
        <v>5</v>
      </c>
      <c r="L14" s="239"/>
      <c r="M14" s="239"/>
      <c r="N14" s="240"/>
      <c r="O14" s="243"/>
      <c r="P14" s="243"/>
      <c r="Q14" s="243"/>
      <c r="R14" s="254"/>
      <c r="S14" s="243"/>
      <c r="T14" s="243"/>
      <c r="U14" s="239"/>
      <c r="V14" s="239" t="s">
        <v>8</v>
      </c>
      <c r="W14" s="239" t="s">
        <v>9</v>
      </c>
      <c r="X14" s="239" t="s">
        <v>10</v>
      </c>
      <c r="Y14" s="239" t="s">
        <v>11</v>
      </c>
      <c r="Z14" s="250">
        <v>2021</v>
      </c>
      <c r="AA14" s="252"/>
      <c r="AB14" s="250">
        <v>2022</v>
      </c>
      <c r="AC14" s="252"/>
      <c r="AD14" s="250">
        <v>2023</v>
      </c>
      <c r="AE14" s="252"/>
      <c r="AF14" s="250">
        <v>2024</v>
      </c>
      <c r="AG14" s="252"/>
      <c r="AH14" s="243"/>
      <c r="AI14" s="243"/>
      <c r="AJ14" s="243"/>
      <c r="AK14" s="256"/>
    </row>
    <row r="15" spans="1:37" ht="15.75" thickBot="1" x14ac:dyDescent="0.3">
      <c r="A15" s="243"/>
      <c r="B15" s="243"/>
      <c r="C15" s="243"/>
      <c r="D15" s="243"/>
      <c r="E15" s="243"/>
      <c r="F15" s="243"/>
      <c r="G15" s="243"/>
      <c r="H15" s="243"/>
      <c r="I15" s="242"/>
      <c r="J15" s="242"/>
      <c r="K15" s="101">
        <v>2021</v>
      </c>
      <c r="L15" s="101">
        <v>2022</v>
      </c>
      <c r="M15" s="101">
        <v>2023</v>
      </c>
      <c r="N15" s="103">
        <v>2024</v>
      </c>
      <c r="O15" s="243"/>
      <c r="P15" s="243"/>
      <c r="Q15" s="243"/>
      <c r="R15" s="254"/>
      <c r="S15" s="243"/>
      <c r="T15" s="243"/>
      <c r="U15" s="242"/>
      <c r="V15" s="242"/>
      <c r="W15" s="242"/>
      <c r="X15" s="242"/>
      <c r="Y15" s="242"/>
      <c r="Z15" s="256"/>
      <c r="AA15" s="257"/>
      <c r="AB15" s="256"/>
      <c r="AC15" s="257"/>
      <c r="AD15" s="256"/>
      <c r="AE15" s="257"/>
      <c r="AF15" s="256"/>
      <c r="AG15" s="257"/>
      <c r="AH15" s="243"/>
      <c r="AI15" s="243"/>
      <c r="AJ15" s="243"/>
      <c r="AK15" s="256"/>
    </row>
    <row r="16" spans="1:37" s="135" customFormat="1" ht="74.45" customHeight="1" thickBot="1" x14ac:dyDescent="0.3">
      <c r="A16" s="233" t="s">
        <v>177</v>
      </c>
      <c r="B16" s="233" t="s">
        <v>178</v>
      </c>
      <c r="C16" s="233" t="s">
        <v>302</v>
      </c>
      <c r="D16" s="233" t="s">
        <v>153</v>
      </c>
      <c r="E16" s="265">
        <v>0.9224</v>
      </c>
      <c r="F16" s="266">
        <v>1</v>
      </c>
      <c r="G16" s="231" t="s">
        <v>80</v>
      </c>
      <c r="H16" s="217" t="s">
        <v>663</v>
      </c>
      <c r="I16" s="106">
        <v>2020</v>
      </c>
      <c r="J16" s="54">
        <f>2/8</f>
        <v>0.25</v>
      </c>
      <c r="K16" s="107">
        <v>0.5</v>
      </c>
      <c r="L16" s="107">
        <v>0.7</v>
      </c>
      <c r="M16" s="107">
        <v>0.8</v>
      </c>
      <c r="N16" s="107">
        <v>1</v>
      </c>
      <c r="O16" s="233" t="s">
        <v>180</v>
      </c>
      <c r="P16" s="233" t="s">
        <v>179</v>
      </c>
      <c r="Q16" s="236" t="s">
        <v>152</v>
      </c>
      <c r="R16" s="233" t="s">
        <v>168</v>
      </c>
      <c r="S16" s="233"/>
      <c r="T16" s="260" t="s">
        <v>521</v>
      </c>
      <c r="U16" s="260" t="s">
        <v>536</v>
      </c>
      <c r="V16" s="260">
        <v>1</v>
      </c>
      <c r="W16" s="260">
        <v>3</v>
      </c>
      <c r="X16" s="260">
        <v>0</v>
      </c>
      <c r="Y16" s="260">
        <v>0</v>
      </c>
      <c r="Z16" s="328">
        <v>0</v>
      </c>
      <c r="AA16" s="260" t="s">
        <v>376</v>
      </c>
      <c r="AB16" s="328">
        <v>0</v>
      </c>
      <c r="AC16" s="260" t="s">
        <v>376</v>
      </c>
      <c r="AD16" s="328">
        <v>0</v>
      </c>
      <c r="AE16" s="260" t="s">
        <v>376</v>
      </c>
      <c r="AF16" s="328">
        <v>0</v>
      </c>
      <c r="AG16" s="260" t="s">
        <v>376</v>
      </c>
      <c r="AH16" s="260" t="s">
        <v>537</v>
      </c>
      <c r="AI16" s="337" t="s">
        <v>553</v>
      </c>
      <c r="AJ16" s="337" t="s">
        <v>554</v>
      </c>
      <c r="AK16" s="260" t="s">
        <v>555</v>
      </c>
    </row>
    <row r="17" spans="1:37" s="135" customFormat="1" ht="67.150000000000006" customHeight="1" thickBot="1" x14ac:dyDescent="0.3">
      <c r="A17" s="233"/>
      <c r="B17" s="233"/>
      <c r="C17" s="233"/>
      <c r="D17" s="233"/>
      <c r="E17" s="265"/>
      <c r="F17" s="266"/>
      <c r="G17" s="231"/>
      <c r="H17" s="217" t="s">
        <v>664</v>
      </c>
      <c r="I17" s="164">
        <v>2020</v>
      </c>
      <c r="J17" s="174">
        <f>19/(51-8)</f>
        <v>0.44186046511627908</v>
      </c>
      <c r="K17" s="174">
        <f>21/43</f>
        <v>0.48837209302325579</v>
      </c>
      <c r="L17" s="174">
        <f>28/43</f>
        <v>0.65116279069767447</v>
      </c>
      <c r="M17" s="174">
        <f>35/43</f>
        <v>0.81395348837209303</v>
      </c>
      <c r="N17" s="174">
        <f>43/43</f>
        <v>1</v>
      </c>
      <c r="O17" s="233"/>
      <c r="P17" s="233"/>
      <c r="Q17" s="236"/>
      <c r="R17" s="233"/>
      <c r="S17" s="233"/>
      <c r="T17" s="284"/>
      <c r="U17" s="284"/>
      <c r="V17" s="284"/>
      <c r="W17" s="284"/>
      <c r="X17" s="284"/>
      <c r="Y17" s="284"/>
      <c r="Z17" s="329"/>
      <c r="AA17" s="284"/>
      <c r="AB17" s="329"/>
      <c r="AC17" s="284"/>
      <c r="AD17" s="329"/>
      <c r="AE17" s="284"/>
      <c r="AF17" s="329"/>
      <c r="AG17" s="284"/>
      <c r="AH17" s="284"/>
      <c r="AI17" s="338"/>
      <c r="AJ17" s="340"/>
      <c r="AK17" s="284"/>
    </row>
    <row r="18" spans="1:37" s="135" customFormat="1" ht="67.150000000000006" customHeight="1" thickBot="1" x14ac:dyDescent="0.3">
      <c r="A18" s="293"/>
      <c r="B18" s="293"/>
      <c r="C18" s="293"/>
      <c r="D18" s="293"/>
      <c r="E18" s="295"/>
      <c r="F18" s="297"/>
      <c r="G18" s="178" t="s">
        <v>81</v>
      </c>
      <c r="H18" s="217" t="s">
        <v>634</v>
      </c>
      <c r="I18" s="189">
        <v>2020</v>
      </c>
      <c r="J18" s="223" t="s">
        <v>602</v>
      </c>
      <c r="K18" s="182">
        <v>0</v>
      </c>
      <c r="L18" s="182">
        <f>+(W18-V18)/V18</f>
        <v>2.9249999999999998</v>
      </c>
      <c r="M18" s="182">
        <v>2.93</v>
      </c>
      <c r="N18" s="182">
        <v>2.93</v>
      </c>
      <c r="O18" s="233"/>
      <c r="P18" s="233"/>
      <c r="Q18" s="236"/>
      <c r="R18" s="233"/>
      <c r="S18" s="233"/>
      <c r="T18" s="178" t="s">
        <v>530</v>
      </c>
      <c r="U18" s="189" t="s">
        <v>529</v>
      </c>
      <c r="V18" s="190">
        <v>320</v>
      </c>
      <c r="W18" s="191">
        <v>1256</v>
      </c>
      <c r="X18" s="191">
        <v>1256</v>
      </c>
      <c r="Y18" s="191">
        <v>1256</v>
      </c>
      <c r="Z18" s="192">
        <v>0</v>
      </c>
      <c r="AA18" s="178" t="s">
        <v>376</v>
      </c>
      <c r="AB18" s="192">
        <v>0</v>
      </c>
      <c r="AC18" s="178" t="s">
        <v>376</v>
      </c>
      <c r="AD18" s="192">
        <v>0</v>
      </c>
      <c r="AE18" s="178" t="s">
        <v>376</v>
      </c>
      <c r="AF18" s="192">
        <v>0</v>
      </c>
      <c r="AG18" s="178" t="s">
        <v>376</v>
      </c>
      <c r="AH18" s="204" t="s">
        <v>538</v>
      </c>
      <c r="AI18" s="339"/>
      <c r="AJ18" s="204" t="s">
        <v>556</v>
      </c>
      <c r="AK18" s="204" t="s">
        <v>557</v>
      </c>
    </row>
    <row r="19" spans="1:37" s="135" customFormat="1" ht="129" customHeight="1" x14ac:dyDescent="0.25">
      <c r="A19" s="262" t="s">
        <v>177</v>
      </c>
      <c r="B19" s="262" t="s">
        <v>178</v>
      </c>
      <c r="C19" s="262" t="s">
        <v>302</v>
      </c>
      <c r="D19" s="269" t="s">
        <v>155</v>
      </c>
      <c r="E19" s="262" t="s">
        <v>156</v>
      </c>
      <c r="F19" s="346">
        <v>0.3</v>
      </c>
      <c r="G19" s="348" t="s">
        <v>60</v>
      </c>
      <c r="H19" s="114" t="s">
        <v>609</v>
      </c>
      <c r="I19" s="161">
        <v>2020</v>
      </c>
      <c r="J19" s="161" t="s">
        <v>61</v>
      </c>
      <c r="K19" s="161" t="s">
        <v>602</v>
      </c>
      <c r="L19" s="161" t="s">
        <v>61</v>
      </c>
      <c r="M19" s="161" t="s">
        <v>61</v>
      </c>
      <c r="N19" s="175">
        <v>0.3</v>
      </c>
      <c r="O19" s="233"/>
      <c r="P19" s="233"/>
      <c r="Q19" s="236"/>
      <c r="R19" s="233"/>
      <c r="S19" s="233"/>
      <c r="T19" s="327" t="s">
        <v>522</v>
      </c>
      <c r="U19" s="327" t="s">
        <v>534</v>
      </c>
      <c r="V19" s="333">
        <v>0.67</v>
      </c>
      <c r="W19" s="333">
        <v>0.68</v>
      </c>
      <c r="X19" s="333">
        <v>0.69</v>
      </c>
      <c r="Y19" s="333">
        <v>0.7</v>
      </c>
      <c r="Z19" s="328">
        <v>0</v>
      </c>
      <c r="AA19" s="327" t="s">
        <v>376</v>
      </c>
      <c r="AB19" s="328">
        <v>0</v>
      </c>
      <c r="AC19" s="327" t="s">
        <v>376</v>
      </c>
      <c r="AD19" s="328">
        <v>0</v>
      </c>
      <c r="AE19" s="327" t="s">
        <v>376</v>
      </c>
      <c r="AF19" s="328">
        <v>0</v>
      </c>
      <c r="AG19" s="327" t="s">
        <v>376</v>
      </c>
      <c r="AH19" s="327" t="s">
        <v>539</v>
      </c>
      <c r="AI19" s="327" t="s">
        <v>558</v>
      </c>
      <c r="AJ19" s="327" t="s">
        <v>559</v>
      </c>
      <c r="AK19" s="327" t="s">
        <v>560</v>
      </c>
    </row>
    <row r="20" spans="1:37" s="135" customFormat="1" ht="129" customHeight="1" thickBot="1" x14ac:dyDescent="0.3">
      <c r="A20" s="293"/>
      <c r="B20" s="293"/>
      <c r="C20" s="293"/>
      <c r="D20" s="322"/>
      <c r="E20" s="293"/>
      <c r="F20" s="347"/>
      <c r="G20" s="349"/>
      <c r="H20" s="176" t="s">
        <v>610</v>
      </c>
      <c r="I20" s="167">
        <v>2020</v>
      </c>
      <c r="J20" s="167" t="s">
        <v>61</v>
      </c>
      <c r="K20" s="167" t="s">
        <v>61</v>
      </c>
      <c r="L20" s="167" t="s">
        <v>61</v>
      </c>
      <c r="M20" s="167" t="s">
        <v>61</v>
      </c>
      <c r="N20" s="177" t="s">
        <v>55</v>
      </c>
      <c r="O20" s="233"/>
      <c r="P20" s="233"/>
      <c r="Q20" s="236"/>
      <c r="R20" s="233"/>
      <c r="S20" s="233"/>
      <c r="T20" s="284"/>
      <c r="U20" s="284"/>
      <c r="V20" s="284"/>
      <c r="W20" s="284"/>
      <c r="X20" s="284"/>
      <c r="Y20" s="284"/>
      <c r="Z20" s="329"/>
      <c r="AA20" s="284"/>
      <c r="AB20" s="329"/>
      <c r="AC20" s="284"/>
      <c r="AD20" s="329"/>
      <c r="AE20" s="284"/>
      <c r="AF20" s="329"/>
      <c r="AG20" s="284"/>
      <c r="AH20" s="284"/>
      <c r="AI20" s="284"/>
      <c r="AJ20" s="284"/>
      <c r="AK20" s="284"/>
    </row>
    <row r="21" spans="1:37" s="135" customFormat="1" ht="135.75" thickBot="1" x14ac:dyDescent="0.3">
      <c r="A21" s="261" t="s">
        <v>177</v>
      </c>
      <c r="B21" s="262" t="s">
        <v>178</v>
      </c>
      <c r="C21" s="269" t="s">
        <v>302</v>
      </c>
      <c r="D21" s="269" t="s">
        <v>157</v>
      </c>
      <c r="E21" s="269" t="s">
        <v>158</v>
      </c>
      <c r="F21" s="343">
        <v>0.3</v>
      </c>
      <c r="G21" s="178" t="s">
        <v>84</v>
      </c>
      <c r="H21" s="178" t="s">
        <v>611</v>
      </c>
      <c r="I21" s="179">
        <v>2020</v>
      </c>
      <c r="J21" s="180">
        <v>0.8</v>
      </c>
      <c r="K21" s="180">
        <v>0.9</v>
      </c>
      <c r="L21" s="180">
        <v>1</v>
      </c>
      <c r="M21" s="180">
        <v>1</v>
      </c>
      <c r="N21" s="180">
        <v>1</v>
      </c>
      <c r="O21" s="233"/>
      <c r="P21" s="233"/>
      <c r="Q21" s="236"/>
      <c r="R21" s="233"/>
      <c r="S21" s="233"/>
      <c r="T21" s="169" t="s">
        <v>523</v>
      </c>
      <c r="U21" s="205" t="s">
        <v>540</v>
      </c>
      <c r="V21" s="187">
        <v>0</v>
      </c>
      <c r="W21" s="187">
        <v>20</v>
      </c>
      <c r="X21" s="187">
        <v>40</v>
      </c>
      <c r="Y21" s="187">
        <v>68</v>
      </c>
      <c r="Z21" s="163">
        <f>51282.05/4</f>
        <v>12820.512500000001</v>
      </c>
      <c r="AA21" s="168" t="s">
        <v>376</v>
      </c>
      <c r="AB21" s="163">
        <f>51282.05/4</f>
        <v>12820.512500000001</v>
      </c>
      <c r="AC21" s="168" t="s">
        <v>376</v>
      </c>
      <c r="AD21" s="163">
        <f>51282.05/4</f>
        <v>12820.512500000001</v>
      </c>
      <c r="AE21" s="168" t="s">
        <v>376</v>
      </c>
      <c r="AF21" s="163">
        <f>51282.05/4</f>
        <v>12820.512500000001</v>
      </c>
      <c r="AG21" s="168" t="s">
        <v>376</v>
      </c>
      <c r="AH21" s="202" t="s">
        <v>547</v>
      </c>
      <c r="AI21" s="209" t="s">
        <v>558</v>
      </c>
      <c r="AJ21" s="209" t="s">
        <v>561</v>
      </c>
      <c r="AK21" s="209" t="s">
        <v>562</v>
      </c>
    </row>
    <row r="22" spans="1:37" s="135" customFormat="1" ht="67.150000000000006" customHeight="1" x14ac:dyDescent="0.25">
      <c r="A22" s="261"/>
      <c r="B22" s="233"/>
      <c r="C22" s="230"/>
      <c r="D22" s="230"/>
      <c r="E22" s="230"/>
      <c r="F22" s="344"/>
      <c r="G22" s="350" t="s">
        <v>62</v>
      </c>
      <c r="H22" s="114" t="s">
        <v>612</v>
      </c>
      <c r="I22" s="161">
        <v>2020</v>
      </c>
      <c r="J22" s="161" t="s">
        <v>61</v>
      </c>
      <c r="K22" s="161" t="s">
        <v>61</v>
      </c>
      <c r="L22" s="175">
        <v>0.85</v>
      </c>
      <c r="M22" s="175">
        <v>0.85</v>
      </c>
      <c r="N22" s="175">
        <v>0.85</v>
      </c>
      <c r="O22" s="233"/>
      <c r="P22" s="233"/>
      <c r="Q22" s="236"/>
      <c r="R22" s="233"/>
      <c r="S22" s="233"/>
      <c r="T22" s="327" t="s">
        <v>524</v>
      </c>
      <c r="U22" s="327" t="s">
        <v>545</v>
      </c>
      <c r="V22" s="327">
        <v>381</v>
      </c>
      <c r="W22" s="327">
        <v>540</v>
      </c>
      <c r="X22" s="327">
        <v>620</v>
      </c>
      <c r="Y22" s="327">
        <v>742</v>
      </c>
      <c r="Z22" s="330">
        <v>0</v>
      </c>
      <c r="AA22" s="327" t="s">
        <v>376</v>
      </c>
      <c r="AB22" s="330">
        <v>0</v>
      </c>
      <c r="AC22" s="327" t="s">
        <v>376</v>
      </c>
      <c r="AD22" s="330">
        <v>0</v>
      </c>
      <c r="AE22" s="327" t="s">
        <v>376</v>
      </c>
      <c r="AF22" s="330">
        <v>0</v>
      </c>
      <c r="AG22" s="327" t="s">
        <v>376</v>
      </c>
      <c r="AH22" s="327" t="s">
        <v>546</v>
      </c>
      <c r="AI22" s="337" t="s">
        <v>563</v>
      </c>
      <c r="AJ22" s="337" t="s">
        <v>564</v>
      </c>
      <c r="AK22" s="334" t="s">
        <v>565</v>
      </c>
    </row>
    <row r="23" spans="1:37" s="135" customFormat="1" ht="67.150000000000006" customHeight="1" x14ac:dyDescent="0.25">
      <c r="A23" s="261"/>
      <c r="B23" s="233"/>
      <c r="C23" s="230"/>
      <c r="D23" s="230"/>
      <c r="E23" s="230"/>
      <c r="F23" s="344"/>
      <c r="G23" s="350"/>
      <c r="H23" s="109" t="s">
        <v>613</v>
      </c>
      <c r="I23" s="59">
        <v>2020</v>
      </c>
      <c r="J23" s="60">
        <v>0.95599999999999996</v>
      </c>
      <c r="K23" s="60">
        <v>0.95599999999999996</v>
      </c>
      <c r="L23" s="60">
        <v>0.95599999999999996</v>
      </c>
      <c r="M23" s="60">
        <v>0.95599999999999996</v>
      </c>
      <c r="N23" s="60">
        <v>0.95599999999999996</v>
      </c>
      <c r="O23" s="233"/>
      <c r="P23" s="233"/>
      <c r="Q23" s="236"/>
      <c r="R23" s="233"/>
      <c r="S23" s="233"/>
      <c r="T23" s="261"/>
      <c r="U23" s="261"/>
      <c r="V23" s="261"/>
      <c r="W23" s="261"/>
      <c r="X23" s="261"/>
      <c r="Y23" s="261"/>
      <c r="Z23" s="331"/>
      <c r="AA23" s="261"/>
      <c r="AB23" s="331"/>
      <c r="AC23" s="261"/>
      <c r="AD23" s="331"/>
      <c r="AE23" s="261"/>
      <c r="AF23" s="331"/>
      <c r="AG23" s="261"/>
      <c r="AH23" s="261"/>
      <c r="AI23" s="338"/>
      <c r="AJ23" s="338"/>
      <c r="AK23" s="335"/>
    </row>
    <row r="24" spans="1:37" s="135" customFormat="1" ht="67.150000000000006" customHeight="1" thickBot="1" x14ac:dyDescent="0.3">
      <c r="A24" s="261"/>
      <c r="B24" s="233"/>
      <c r="C24" s="230"/>
      <c r="D24" s="230"/>
      <c r="E24" s="230"/>
      <c r="F24" s="344"/>
      <c r="G24" s="350"/>
      <c r="H24" s="166" t="s">
        <v>614</v>
      </c>
      <c r="I24" s="167">
        <v>2020</v>
      </c>
      <c r="J24" s="177">
        <v>0.33</v>
      </c>
      <c r="K24" s="177">
        <v>0.38</v>
      </c>
      <c r="L24" s="177">
        <v>0.42</v>
      </c>
      <c r="M24" s="177">
        <v>0.46</v>
      </c>
      <c r="N24" s="177">
        <v>0.5</v>
      </c>
      <c r="O24" s="233"/>
      <c r="P24" s="233"/>
      <c r="Q24" s="236"/>
      <c r="R24" s="233"/>
      <c r="S24" s="233"/>
      <c r="T24" s="284"/>
      <c r="U24" s="284"/>
      <c r="V24" s="284"/>
      <c r="W24" s="284"/>
      <c r="X24" s="284"/>
      <c r="Y24" s="284"/>
      <c r="Z24" s="332"/>
      <c r="AA24" s="284"/>
      <c r="AB24" s="332"/>
      <c r="AC24" s="284"/>
      <c r="AD24" s="332"/>
      <c r="AE24" s="284"/>
      <c r="AF24" s="332"/>
      <c r="AG24" s="284"/>
      <c r="AH24" s="284"/>
      <c r="AI24" s="340"/>
      <c r="AJ24" s="340"/>
      <c r="AK24" s="336"/>
    </row>
    <row r="25" spans="1:37" s="135" customFormat="1" ht="120.75" thickBot="1" x14ac:dyDescent="0.3">
      <c r="A25" s="261"/>
      <c r="B25" s="233"/>
      <c r="C25" s="230"/>
      <c r="D25" s="230"/>
      <c r="E25" s="230"/>
      <c r="F25" s="344"/>
      <c r="G25" s="231" t="s">
        <v>63</v>
      </c>
      <c r="H25" s="178" t="s">
        <v>615</v>
      </c>
      <c r="I25" s="179">
        <v>2020</v>
      </c>
      <c r="J25" s="182">
        <v>0.05</v>
      </c>
      <c r="K25" s="182">
        <v>0.05</v>
      </c>
      <c r="L25" s="182">
        <v>0.04</v>
      </c>
      <c r="M25" s="182">
        <v>0.03</v>
      </c>
      <c r="N25" s="182">
        <v>0.02</v>
      </c>
      <c r="O25" s="233"/>
      <c r="P25" s="233"/>
      <c r="Q25" s="236"/>
      <c r="R25" s="233"/>
      <c r="S25" s="233"/>
      <c r="T25" s="183" t="s">
        <v>525</v>
      </c>
      <c r="U25" s="183" t="s">
        <v>535</v>
      </c>
      <c r="V25" s="183">
        <v>72</v>
      </c>
      <c r="W25" s="183">
        <v>36</v>
      </c>
      <c r="X25" s="183">
        <v>24</v>
      </c>
      <c r="Y25" s="183">
        <v>24</v>
      </c>
      <c r="Z25" s="188">
        <v>0</v>
      </c>
      <c r="AA25" s="183" t="s">
        <v>376</v>
      </c>
      <c r="AB25" s="188">
        <v>0</v>
      </c>
      <c r="AC25" s="183" t="s">
        <v>376</v>
      </c>
      <c r="AD25" s="188">
        <v>0</v>
      </c>
      <c r="AE25" s="183" t="s">
        <v>376</v>
      </c>
      <c r="AF25" s="188">
        <v>0</v>
      </c>
      <c r="AG25" s="183" t="s">
        <v>376</v>
      </c>
      <c r="AH25" s="183" t="s">
        <v>543</v>
      </c>
      <c r="AI25" s="209" t="s">
        <v>566</v>
      </c>
      <c r="AJ25" s="209" t="s">
        <v>567</v>
      </c>
      <c r="AK25" s="209" t="s">
        <v>568</v>
      </c>
    </row>
    <row r="26" spans="1:37" s="135" customFormat="1" ht="158.25" thickBot="1" x14ac:dyDescent="0.3">
      <c r="A26" s="284"/>
      <c r="B26" s="293"/>
      <c r="C26" s="322"/>
      <c r="D26" s="322"/>
      <c r="E26" s="322"/>
      <c r="F26" s="345"/>
      <c r="G26" s="309"/>
      <c r="H26" s="178" t="s">
        <v>616</v>
      </c>
      <c r="I26" s="179">
        <v>2020</v>
      </c>
      <c r="J26" s="181">
        <v>30</v>
      </c>
      <c r="K26" s="181">
        <v>28</v>
      </c>
      <c r="L26" s="181">
        <v>25</v>
      </c>
      <c r="M26" s="181">
        <v>23</v>
      </c>
      <c r="N26" s="181">
        <v>20</v>
      </c>
      <c r="O26" s="233"/>
      <c r="P26" s="233"/>
      <c r="Q26" s="236"/>
      <c r="R26" s="233"/>
      <c r="S26" s="233"/>
      <c r="T26" s="169" t="s">
        <v>526</v>
      </c>
      <c r="U26" s="169" t="s">
        <v>534</v>
      </c>
      <c r="V26" s="206">
        <v>0.1</v>
      </c>
      <c r="W26" s="206">
        <v>0.3</v>
      </c>
      <c r="X26" s="206">
        <v>0.6</v>
      </c>
      <c r="Y26" s="206">
        <v>1</v>
      </c>
      <c r="Z26" s="188">
        <f>2360000/4</f>
        <v>590000</v>
      </c>
      <c r="AA26" s="169" t="s">
        <v>376</v>
      </c>
      <c r="AB26" s="188">
        <f>2360000/4</f>
        <v>590000</v>
      </c>
      <c r="AC26" s="169" t="s">
        <v>376</v>
      </c>
      <c r="AD26" s="188">
        <f>2360000/4</f>
        <v>590000</v>
      </c>
      <c r="AE26" s="169" t="s">
        <v>376</v>
      </c>
      <c r="AF26" s="188">
        <f>2360000/4</f>
        <v>590000</v>
      </c>
      <c r="AG26" s="169" t="s">
        <v>376</v>
      </c>
      <c r="AH26" s="203" t="s">
        <v>544</v>
      </c>
      <c r="AI26" s="210" t="s">
        <v>569</v>
      </c>
      <c r="AJ26" s="201" t="s">
        <v>570</v>
      </c>
      <c r="AK26" s="210" t="s">
        <v>571</v>
      </c>
    </row>
    <row r="27" spans="1:37" s="135" customFormat="1" ht="225.75" thickBot="1" x14ac:dyDescent="0.3">
      <c r="A27" s="262" t="s">
        <v>177</v>
      </c>
      <c r="B27" s="262" t="s">
        <v>178</v>
      </c>
      <c r="C27" s="299" t="s">
        <v>172</v>
      </c>
      <c r="D27" s="269" t="s">
        <v>159</v>
      </c>
      <c r="E27" s="262" t="s">
        <v>160</v>
      </c>
      <c r="F27" s="341">
        <v>80.900000000000006</v>
      </c>
      <c r="G27" s="184" t="s">
        <v>54</v>
      </c>
      <c r="H27" s="184" t="s">
        <v>617</v>
      </c>
      <c r="I27" s="185">
        <v>2020</v>
      </c>
      <c r="J27" s="186">
        <v>0.47</v>
      </c>
      <c r="K27" s="186">
        <v>0.46</v>
      </c>
      <c r="L27" s="186">
        <v>0.44</v>
      </c>
      <c r="M27" s="186">
        <v>0.42</v>
      </c>
      <c r="N27" s="186">
        <v>0.4</v>
      </c>
      <c r="O27" s="233"/>
      <c r="P27" s="233"/>
      <c r="Q27" s="236"/>
      <c r="R27" s="233"/>
      <c r="S27" s="233"/>
      <c r="T27" s="169" t="s">
        <v>527</v>
      </c>
      <c r="U27" s="205" t="s">
        <v>534</v>
      </c>
      <c r="V27" s="180">
        <v>0.46</v>
      </c>
      <c r="W27" s="180">
        <v>0.44</v>
      </c>
      <c r="X27" s="180">
        <v>0.42</v>
      </c>
      <c r="Y27" s="180">
        <v>0.4</v>
      </c>
      <c r="Z27" s="188">
        <f>+(691000*58)/4</f>
        <v>10019500</v>
      </c>
      <c r="AA27" s="168" t="s">
        <v>376</v>
      </c>
      <c r="AB27" s="188">
        <f>+(691000*58)/4</f>
        <v>10019500</v>
      </c>
      <c r="AC27" s="168" t="s">
        <v>376</v>
      </c>
      <c r="AD27" s="188">
        <f>+(691000*58)/4</f>
        <v>10019500</v>
      </c>
      <c r="AE27" s="168" t="s">
        <v>376</v>
      </c>
      <c r="AF27" s="188">
        <f>+(691000*58)/4</f>
        <v>10019500</v>
      </c>
      <c r="AG27" s="168" t="s">
        <v>376</v>
      </c>
      <c r="AH27" s="202" t="s">
        <v>541</v>
      </c>
      <c r="AI27" s="211" t="s">
        <v>572</v>
      </c>
      <c r="AJ27" s="212" t="s">
        <v>573</v>
      </c>
      <c r="AK27" s="212" t="s">
        <v>574</v>
      </c>
    </row>
    <row r="28" spans="1:37" s="135" customFormat="1" ht="409.6" thickBot="1" x14ac:dyDescent="0.3">
      <c r="A28" s="293"/>
      <c r="B28" s="293"/>
      <c r="C28" s="309"/>
      <c r="D28" s="322"/>
      <c r="E28" s="293"/>
      <c r="F28" s="342"/>
      <c r="G28" s="178" t="s">
        <v>71</v>
      </c>
      <c r="H28" s="217" t="s">
        <v>618</v>
      </c>
      <c r="I28" s="179">
        <v>2020</v>
      </c>
      <c r="J28" s="180">
        <v>0.23</v>
      </c>
      <c r="K28" s="180">
        <v>0.22</v>
      </c>
      <c r="L28" s="180">
        <v>0.22</v>
      </c>
      <c r="M28" s="180">
        <v>0.21</v>
      </c>
      <c r="N28" s="180">
        <v>0.2</v>
      </c>
      <c r="O28" s="233"/>
      <c r="P28" s="233"/>
      <c r="Q28" s="236"/>
      <c r="R28" s="233"/>
      <c r="S28" s="233"/>
      <c r="T28" s="183" t="s">
        <v>528</v>
      </c>
      <c r="U28" s="205" t="s">
        <v>534</v>
      </c>
      <c r="V28" s="180">
        <v>0.22</v>
      </c>
      <c r="W28" s="180">
        <v>0.22</v>
      </c>
      <c r="X28" s="180">
        <v>0.21</v>
      </c>
      <c r="Y28" s="180">
        <v>0.2</v>
      </c>
      <c r="Z28" s="188">
        <f>+(7458000*58)/4</f>
        <v>108141000</v>
      </c>
      <c r="AA28" s="168" t="s">
        <v>376</v>
      </c>
      <c r="AB28" s="188">
        <f>+(7458000*58)/4</f>
        <v>108141000</v>
      </c>
      <c r="AC28" s="168" t="s">
        <v>376</v>
      </c>
      <c r="AD28" s="188">
        <f>+(7458000*58)/4</f>
        <v>108141000</v>
      </c>
      <c r="AE28" s="168" t="s">
        <v>376</v>
      </c>
      <c r="AF28" s="188">
        <f>+(7458000*58)/4</f>
        <v>108141000</v>
      </c>
      <c r="AG28" s="168" t="s">
        <v>376</v>
      </c>
      <c r="AH28" s="202" t="s">
        <v>542</v>
      </c>
      <c r="AI28" s="213" t="s">
        <v>575</v>
      </c>
      <c r="AJ28" s="214" t="s">
        <v>576</v>
      </c>
      <c r="AK28" s="122" t="s">
        <v>577</v>
      </c>
    </row>
    <row r="29" spans="1:37" x14ac:dyDescent="0.25">
      <c r="A29" s="4"/>
      <c r="B29" s="4"/>
      <c r="C29" s="4"/>
      <c r="D29" s="4"/>
      <c r="E29" s="4"/>
      <c r="F29" s="4"/>
      <c r="G29" s="4"/>
      <c r="H29" s="4"/>
      <c r="I29" s="4"/>
      <c r="J29" s="4"/>
      <c r="K29" s="4"/>
      <c r="L29" s="4"/>
      <c r="M29" s="4"/>
      <c r="N29" s="4"/>
      <c r="O29" s="4"/>
      <c r="P29" s="4"/>
      <c r="Q29" s="4"/>
      <c r="R29" s="4"/>
      <c r="S29" s="4"/>
      <c r="T29" s="171"/>
      <c r="U29" s="197"/>
      <c r="V29" s="4"/>
      <c r="W29" s="4"/>
      <c r="X29" s="4"/>
      <c r="Y29" s="4"/>
      <c r="Z29" s="4"/>
      <c r="AA29" s="4"/>
      <c r="AB29" s="4"/>
      <c r="AC29" s="4"/>
      <c r="AD29" s="4"/>
      <c r="AE29" s="4"/>
      <c r="AF29" s="4"/>
      <c r="AG29" s="4"/>
    </row>
  </sheetData>
  <mergeCells count="131">
    <mergeCell ref="A3:AK3"/>
    <mergeCell ref="A4:AK4"/>
    <mergeCell ref="A5:AK5"/>
    <mergeCell ref="A11:F11"/>
    <mergeCell ref="G11:N11"/>
    <mergeCell ref="T11:Y11"/>
    <mergeCell ref="Z12:AG12"/>
    <mergeCell ref="AH12:AH15"/>
    <mergeCell ref="AI12:AI15"/>
    <mergeCell ref="AJ12:AJ15"/>
    <mergeCell ref="AK12:AK15"/>
    <mergeCell ref="A13:A15"/>
    <mergeCell ref="B13:B15"/>
    <mergeCell ref="C13:C15"/>
    <mergeCell ref="D13:D15"/>
    <mergeCell ref="E13:E15"/>
    <mergeCell ref="A12:F12"/>
    <mergeCell ref="G12:N12"/>
    <mergeCell ref="O12:Q12"/>
    <mergeCell ref="R12:R15"/>
    <mergeCell ref="S12:S15"/>
    <mergeCell ref="T12:Y12"/>
    <mergeCell ref="F13:F15"/>
    <mergeCell ref="G13:G15"/>
    <mergeCell ref="I13:J13"/>
    <mergeCell ref="V13:Y13"/>
    <mergeCell ref="I14:I15"/>
    <mergeCell ref="J14:J15"/>
    <mergeCell ref="K14:N14"/>
    <mergeCell ref="V14:V15"/>
    <mergeCell ref="W14:W15"/>
    <mergeCell ref="X14:X15"/>
    <mergeCell ref="Y14:Y15"/>
    <mergeCell ref="K13:N13"/>
    <mergeCell ref="O13:O15"/>
    <mergeCell ref="P13:P15"/>
    <mergeCell ref="Q13:Q15"/>
    <mergeCell ref="T13:T15"/>
    <mergeCell ref="U13:U15"/>
    <mergeCell ref="Z14:AA15"/>
    <mergeCell ref="AB14:AC15"/>
    <mergeCell ref="AD14:AE15"/>
    <mergeCell ref="AF14:AG15"/>
    <mergeCell ref="A16:A18"/>
    <mergeCell ref="B16:B18"/>
    <mergeCell ref="C16:C18"/>
    <mergeCell ref="D16:D18"/>
    <mergeCell ref="E16:E18"/>
    <mergeCell ref="F16:F18"/>
    <mergeCell ref="T16:T17"/>
    <mergeCell ref="U16:U17"/>
    <mergeCell ref="V16:V17"/>
    <mergeCell ref="W16:W17"/>
    <mergeCell ref="G16:G17"/>
    <mergeCell ref="O16:O28"/>
    <mergeCell ref="P16:P28"/>
    <mergeCell ref="Q16:Q28"/>
    <mergeCell ref="R16:R28"/>
    <mergeCell ref="S16:S28"/>
    <mergeCell ref="G19:G20"/>
    <mergeCell ref="G22:G24"/>
    <mergeCell ref="G25:G26"/>
    <mergeCell ref="H13:H15"/>
    <mergeCell ref="A19:A20"/>
    <mergeCell ref="B19:B20"/>
    <mergeCell ref="C19:C20"/>
    <mergeCell ref="D19:D20"/>
    <mergeCell ref="E19:E20"/>
    <mergeCell ref="F19:F20"/>
    <mergeCell ref="T22:T24"/>
    <mergeCell ref="AG16:AG17"/>
    <mergeCell ref="AH19:AH20"/>
    <mergeCell ref="AF22:AF24"/>
    <mergeCell ref="AG22:AG24"/>
    <mergeCell ref="AD16:AD17"/>
    <mergeCell ref="AE16:AE17"/>
    <mergeCell ref="AH16:AH17"/>
    <mergeCell ref="AF16:AF17"/>
    <mergeCell ref="AH22:AH24"/>
    <mergeCell ref="AE22:AE24"/>
    <mergeCell ref="AE19:AE20"/>
    <mergeCell ref="AF19:AF20"/>
    <mergeCell ref="AG19:AG20"/>
    <mergeCell ref="X16:X17"/>
    <mergeCell ref="T19:T20"/>
    <mergeCell ref="U19:U20"/>
    <mergeCell ref="V19:V20"/>
    <mergeCell ref="A27:A28"/>
    <mergeCell ref="B27:B28"/>
    <mergeCell ref="C27:C28"/>
    <mergeCell ref="D27:D28"/>
    <mergeCell ref="E27:E28"/>
    <mergeCell ref="F27:F28"/>
    <mergeCell ref="A21:A26"/>
    <mergeCell ref="B21:B26"/>
    <mergeCell ref="C21:C26"/>
    <mergeCell ref="D21:D26"/>
    <mergeCell ref="E21:E26"/>
    <mergeCell ref="F21:F26"/>
    <mergeCell ref="AK22:AK24"/>
    <mergeCell ref="AI16:AI18"/>
    <mergeCell ref="Y16:Y17"/>
    <mergeCell ref="Z16:Z17"/>
    <mergeCell ref="AA16:AA17"/>
    <mergeCell ref="AB16:AB17"/>
    <mergeCell ref="AC16:AC17"/>
    <mergeCell ref="AJ16:AJ17"/>
    <mergeCell ref="AK16:AK17"/>
    <mergeCell ref="AI19:AI20"/>
    <mergeCell ref="AJ19:AJ20"/>
    <mergeCell ref="AK19:AK20"/>
    <mergeCell ref="AI22:AI24"/>
    <mergeCell ref="AJ22:AJ24"/>
    <mergeCell ref="U22:U24"/>
    <mergeCell ref="V22:V24"/>
    <mergeCell ref="W22:W24"/>
    <mergeCell ref="X22:X24"/>
    <mergeCell ref="Y22:Y24"/>
    <mergeCell ref="AB19:AB20"/>
    <mergeCell ref="AC19:AC20"/>
    <mergeCell ref="AD19:AD20"/>
    <mergeCell ref="AB22:AB24"/>
    <mergeCell ref="AC22:AC24"/>
    <mergeCell ref="AD22:AD24"/>
    <mergeCell ref="W19:W20"/>
    <mergeCell ref="X19:X20"/>
    <mergeCell ref="Y19:Y20"/>
    <mergeCell ref="Z19:Z20"/>
    <mergeCell ref="AA19:AA20"/>
    <mergeCell ref="Z22:Z24"/>
    <mergeCell ref="AA22:AA24"/>
  </mergeCells>
  <pageMargins left="0.7" right="0.7" top="0.75" bottom="0.75" header="0.3" footer="0.3"/>
  <pageSetup paperSize="66" scale="38" orientation="landscape" horizontalDpi="4294967295" verticalDpi="4294967295" r:id="rId1"/>
  <drawing r:id="rId2"/>
  <legacyDrawing r:id="rId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B22"/>
  <sheetViews>
    <sheetView topLeftCell="A13" zoomScale="110" zoomScaleNormal="110" workbookViewId="0">
      <selection activeCell="A19" sqref="A19:B19"/>
    </sheetView>
  </sheetViews>
  <sheetFormatPr baseColWidth="10" defaultColWidth="9.140625" defaultRowHeight="15" x14ac:dyDescent="0.25"/>
  <cols>
    <col min="1" max="1" width="58.7109375" style="15" customWidth="1"/>
    <col min="2" max="2" width="53.5703125" style="15" customWidth="1"/>
    <col min="3" max="16384" width="9.140625" style="15"/>
  </cols>
  <sheetData>
    <row r="5" spans="1:2" ht="29.25" thickBot="1" x14ac:dyDescent="0.5">
      <c r="A5" s="400" t="s">
        <v>23</v>
      </c>
      <c r="B5" s="400"/>
    </row>
    <row r="6" spans="1:2" ht="25.5" customHeight="1" thickBot="1" x14ac:dyDescent="0.3">
      <c r="A6" s="396" t="s">
        <v>15</v>
      </c>
      <c r="B6" s="397"/>
    </row>
    <row r="7" spans="1:2" ht="38.25" customHeight="1" thickBot="1" x14ac:dyDescent="0.3">
      <c r="A7" s="396" t="s">
        <v>16</v>
      </c>
      <c r="B7" s="397"/>
    </row>
    <row r="8" spans="1:2" ht="21" customHeight="1" x14ac:dyDescent="0.25">
      <c r="A8" s="423" t="s">
        <v>715</v>
      </c>
      <c r="B8" s="5" t="s">
        <v>17</v>
      </c>
    </row>
    <row r="9" spans="1:2" x14ac:dyDescent="0.25">
      <c r="A9" s="424"/>
      <c r="B9" s="5" t="s">
        <v>114</v>
      </c>
    </row>
    <row r="10" spans="1:2" ht="15.75" thickBot="1" x14ac:dyDescent="0.3">
      <c r="A10" s="425"/>
      <c r="B10" s="6" t="s">
        <v>425</v>
      </c>
    </row>
    <row r="11" spans="1:2" x14ac:dyDescent="0.25">
      <c r="A11" s="115" t="s">
        <v>18</v>
      </c>
      <c r="B11" s="5" t="s">
        <v>19</v>
      </c>
    </row>
    <row r="12" spans="1:2" x14ac:dyDescent="0.25">
      <c r="A12" s="115" t="s">
        <v>303</v>
      </c>
      <c r="B12" s="5" t="s">
        <v>117</v>
      </c>
    </row>
    <row r="13" spans="1:2" ht="39" thickBot="1" x14ac:dyDescent="0.3">
      <c r="A13" s="116" t="s">
        <v>447</v>
      </c>
      <c r="B13" s="6" t="s">
        <v>426</v>
      </c>
    </row>
    <row r="14" spans="1:2" ht="25.5" customHeight="1" thickBot="1" x14ac:dyDescent="0.3">
      <c r="A14" s="398" t="s">
        <v>467</v>
      </c>
      <c r="B14" s="399"/>
    </row>
    <row r="15" spans="1:2" ht="25.5" customHeight="1" thickBot="1" x14ac:dyDescent="0.3">
      <c r="A15" s="396" t="s">
        <v>20</v>
      </c>
      <c r="B15" s="397"/>
    </row>
    <row r="16" spans="1:2" ht="63.75" customHeight="1" thickBot="1" x14ac:dyDescent="0.3">
      <c r="A16" s="398" t="s">
        <v>130</v>
      </c>
      <c r="B16" s="399"/>
    </row>
    <row r="17" spans="1:2" ht="15.75" thickBot="1" x14ac:dyDescent="0.3">
      <c r="A17" s="116" t="s">
        <v>429</v>
      </c>
      <c r="B17" s="6" t="s">
        <v>648</v>
      </c>
    </row>
    <row r="18" spans="1:2" ht="38.25" customHeight="1" thickBot="1" x14ac:dyDescent="0.3">
      <c r="A18" s="396" t="s">
        <v>21</v>
      </c>
      <c r="B18" s="397"/>
    </row>
    <row r="19" spans="1:2" ht="45.75" customHeight="1" thickBot="1" x14ac:dyDescent="0.3">
      <c r="A19" s="398" t="s">
        <v>468</v>
      </c>
      <c r="B19" s="399"/>
    </row>
    <row r="20" spans="1:2" ht="38.25" customHeight="1" thickBot="1" x14ac:dyDescent="0.3">
      <c r="A20" s="398" t="s">
        <v>121</v>
      </c>
      <c r="B20" s="399"/>
    </row>
    <row r="21" spans="1:2" ht="28.5" customHeight="1" thickBot="1" x14ac:dyDescent="0.3">
      <c r="A21" s="406" t="s">
        <v>469</v>
      </c>
      <c r="B21" s="407"/>
    </row>
    <row r="22" spans="1:2" ht="32.25" customHeight="1" thickBot="1" x14ac:dyDescent="0.3">
      <c r="A22" s="398" t="s">
        <v>22</v>
      </c>
      <c r="B22" s="399"/>
    </row>
  </sheetData>
  <mergeCells count="12">
    <mergeCell ref="A22:B22"/>
    <mergeCell ref="A5:B5"/>
    <mergeCell ref="A6:B6"/>
    <mergeCell ref="A7:B7"/>
    <mergeCell ref="A8:A10"/>
    <mergeCell ref="A14:B14"/>
    <mergeCell ref="A15:B15"/>
    <mergeCell ref="A16:B16"/>
    <mergeCell ref="A18:B18"/>
    <mergeCell ref="A19:B19"/>
    <mergeCell ref="A20:B20"/>
    <mergeCell ref="A21:B21"/>
  </mergeCells>
  <pageMargins left="0.7" right="0.7" top="0.75" bottom="0.75" header="0.3" footer="0.3"/>
  <pageSetup paperSize="9" orientation="portrait" horizontalDpi="0" verticalDpi="0"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B22"/>
  <sheetViews>
    <sheetView topLeftCell="A8" zoomScale="110" zoomScaleNormal="110" workbookViewId="0">
      <selection activeCell="A19" sqref="A19:B19"/>
    </sheetView>
  </sheetViews>
  <sheetFormatPr baseColWidth="10" defaultColWidth="9.140625" defaultRowHeight="15" x14ac:dyDescent="0.25"/>
  <cols>
    <col min="1" max="1" width="58.7109375" style="15" customWidth="1"/>
    <col min="2" max="2" width="53.5703125" style="15" customWidth="1"/>
    <col min="3" max="16384" width="9.140625" style="15"/>
  </cols>
  <sheetData>
    <row r="5" spans="1:2" ht="29.25" thickBot="1" x14ac:dyDescent="0.5">
      <c r="A5" s="400" t="s">
        <v>23</v>
      </c>
      <c r="B5" s="400"/>
    </row>
    <row r="6" spans="1:2" ht="25.5" customHeight="1" thickBot="1" x14ac:dyDescent="0.3">
      <c r="A6" s="396" t="s">
        <v>15</v>
      </c>
      <c r="B6" s="397"/>
    </row>
    <row r="7" spans="1:2" ht="38.25" customHeight="1" thickBot="1" x14ac:dyDescent="0.3">
      <c r="A7" s="396" t="s">
        <v>16</v>
      </c>
      <c r="B7" s="397"/>
    </row>
    <row r="8" spans="1:2" ht="21" customHeight="1" x14ac:dyDescent="0.25">
      <c r="A8" s="423" t="s">
        <v>716</v>
      </c>
      <c r="B8" s="5" t="s">
        <v>17</v>
      </c>
    </row>
    <row r="9" spans="1:2" x14ac:dyDescent="0.25">
      <c r="A9" s="424"/>
      <c r="B9" s="5" t="s">
        <v>114</v>
      </c>
    </row>
    <row r="10" spans="1:2" ht="15.75" thickBot="1" x14ac:dyDescent="0.3">
      <c r="A10" s="425"/>
      <c r="B10" s="6" t="s">
        <v>470</v>
      </c>
    </row>
    <row r="11" spans="1:2" x14ac:dyDescent="0.25">
      <c r="A11" s="115" t="s">
        <v>18</v>
      </c>
      <c r="B11" s="5" t="s">
        <v>19</v>
      </c>
    </row>
    <row r="12" spans="1:2" x14ac:dyDescent="0.25">
      <c r="A12" s="115" t="s">
        <v>303</v>
      </c>
      <c r="B12" s="5" t="s">
        <v>117</v>
      </c>
    </row>
    <row r="13" spans="1:2" ht="39" thickBot="1" x14ac:dyDescent="0.3">
      <c r="A13" s="116" t="s">
        <v>447</v>
      </c>
      <c r="B13" s="6" t="s">
        <v>454</v>
      </c>
    </row>
    <row r="14" spans="1:2" ht="25.5" customHeight="1" thickBot="1" x14ac:dyDescent="0.3">
      <c r="A14" s="398" t="s">
        <v>471</v>
      </c>
      <c r="B14" s="399"/>
    </row>
    <row r="15" spans="1:2" ht="25.5" customHeight="1" thickBot="1" x14ac:dyDescent="0.3">
      <c r="A15" s="396" t="s">
        <v>20</v>
      </c>
      <c r="B15" s="397"/>
    </row>
    <row r="16" spans="1:2" ht="63.75" customHeight="1" thickBot="1" x14ac:dyDescent="0.3">
      <c r="A16" s="398" t="s">
        <v>456</v>
      </c>
      <c r="B16" s="399"/>
    </row>
    <row r="17" spans="1:2" ht="15.75" thickBot="1" x14ac:dyDescent="0.3">
      <c r="A17" s="116" t="s">
        <v>101</v>
      </c>
      <c r="B17" s="6" t="s">
        <v>648</v>
      </c>
    </row>
    <row r="18" spans="1:2" ht="38.25" customHeight="1" thickBot="1" x14ac:dyDescent="0.3">
      <c r="A18" s="396" t="s">
        <v>21</v>
      </c>
      <c r="B18" s="397"/>
    </row>
    <row r="19" spans="1:2" ht="45.75" customHeight="1" thickBot="1" x14ac:dyDescent="0.3">
      <c r="A19" s="398" t="s">
        <v>472</v>
      </c>
      <c r="B19" s="399"/>
    </row>
    <row r="20" spans="1:2" ht="38.25" customHeight="1" thickBot="1" x14ac:dyDescent="0.3">
      <c r="A20" s="398" t="s">
        <v>121</v>
      </c>
      <c r="B20" s="399"/>
    </row>
    <row r="21" spans="1:2" ht="28.5" customHeight="1" thickBot="1" x14ac:dyDescent="0.3">
      <c r="A21" s="406" t="s">
        <v>473</v>
      </c>
      <c r="B21" s="407"/>
    </row>
    <row r="22" spans="1:2" ht="32.25" customHeight="1" thickBot="1" x14ac:dyDescent="0.3">
      <c r="A22" s="398" t="s">
        <v>22</v>
      </c>
      <c r="B22" s="399"/>
    </row>
  </sheetData>
  <mergeCells count="12">
    <mergeCell ref="A22:B22"/>
    <mergeCell ref="A5:B5"/>
    <mergeCell ref="A6:B6"/>
    <mergeCell ref="A7:B7"/>
    <mergeCell ref="A8:A10"/>
    <mergeCell ref="A14:B14"/>
    <mergeCell ref="A15:B15"/>
    <mergeCell ref="A16:B16"/>
    <mergeCell ref="A18:B18"/>
    <mergeCell ref="A19:B19"/>
    <mergeCell ref="A20:B20"/>
    <mergeCell ref="A21:B21"/>
  </mergeCells>
  <pageMargins left="0.7" right="0.7" top="0.75" bottom="0.75" header="0.3" footer="0.3"/>
  <pageSetup paperSize="9" orientation="portrait" horizontalDpi="0" verticalDpi="0" r:id="rId1"/>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B22"/>
  <sheetViews>
    <sheetView topLeftCell="A16" zoomScale="110" zoomScaleNormal="110" workbookViewId="0">
      <selection activeCell="A22" sqref="A22:B22"/>
    </sheetView>
  </sheetViews>
  <sheetFormatPr baseColWidth="10" defaultColWidth="9.140625" defaultRowHeight="15" x14ac:dyDescent="0.25"/>
  <cols>
    <col min="1" max="1" width="58.7109375" style="15" customWidth="1"/>
    <col min="2" max="2" width="53.5703125" style="15" customWidth="1"/>
    <col min="3" max="16384" width="9.140625" style="15"/>
  </cols>
  <sheetData>
    <row r="5" spans="1:2" ht="29.25" thickBot="1" x14ac:dyDescent="0.5">
      <c r="A5" s="400" t="s">
        <v>23</v>
      </c>
      <c r="B5" s="400"/>
    </row>
    <row r="6" spans="1:2" ht="25.5" customHeight="1" thickBot="1" x14ac:dyDescent="0.3">
      <c r="A6" s="396" t="s">
        <v>15</v>
      </c>
      <c r="B6" s="397"/>
    </row>
    <row r="7" spans="1:2" ht="38.25" customHeight="1" thickBot="1" x14ac:dyDescent="0.3">
      <c r="A7" s="396" t="s">
        <v>16</v>
      </c>
      <c r="B7" s="397"/>
    </row>
    <row r="8" spans="1:2" ht="21" customHeight="1" x14ac:dyDescent="0.25">
      <c r="A8" s="423" t="s">
        <v>717</v>
      </c>
      <c r="B8" s="5" t="s">
        <v>17</v>
      </c>
    </row>
    <row r="9" spans="1:2" x14ac:dyDescent="0.25">
      <c r="A9" s="424"/>
      <c r="B9" s="5" t="s">
        <v>114</v>
      </c>
    </row>
    <row r="10" spans="1:2" ht="15.75" thickBot="1" x14ac:dyDescent="0.3">
      <c r="A10" s="425"/>
      <c r="B10" s="6" t="s">
        <v>478</v>
      </c>
    </row>
    <row r="11" spans="1:2" x14ac:dyDescent="0.25">
      <c r="A11" s="115" t="s">
        <v>18</v>
      </c>
      <c r="B11" s="5" t="s">
        <v>19</v>
      </c>
    </row>
    <row r="12" spans="1:2" x14ac:dyDescent="0.25">
      <c r="A12" s="115" t="s">
        <v>194</v>
      </c>
      <c r="B12" s="5" t="s">
        <v>117</v>
      </c>
    </row>
    <row r="13" spans="1:2" ht="26.25" thickBot="1" x14ac:dyDescent="0.3">
      <c r="A13" s="116" t="s">
        <v>474</v>
      </c>
      <c r="B13" s="6" t="s">
        <v>426</v>
      </c>
    </row>
    <row r="14" spans="1:2" ht="25.5" customHeight="1" thickBot="1" x14ac:dyDescent="0.3">
      <c r="A14" s="398" t="s">
        <v>479</v>
      </c>
      <c r="B14" s="399"/>
    </row>
    <row r="15" spans="1:2" ht="25.5" customHeight="1" thickBot="1" x14ac:dyDescent="0.3">
      <c r="A15" s="396" t="s">
        <v>20</v>
      </c>
      <c r="B15" s="397"/>
    </row>
    <row r="16" spans="1:2" ht="63.75" customHeight="1" thickBot="1" x14ac:dyDescent="0.3">
      <c r="A16" s="398" t="s">
        <v>456</v>
      </c>
      <c r="B16" s="399"/>
    </row>
    <row r="17" spans="1:2" ht="15.75" thickBot="1" x14ac:dyDescent="0.3">
      <c r="A17" s="116" t="s">
        <v>480</v>
      </c>
      <c r="B17" s="6" t="s">
        <v>657</v>
      </c>
    </row>
    <row r="18" spans="1:2" ht="38.25" customHeight="1" thickBot="1" x14ac:dyDescent="0.3">
      <c r="A18" s="396" t="s">
        <v>21</v>
      </c>
      <c r="B18" s="397"/>
    </row>
    <row r="19" spans="1:2" ht="45.75" customHeight="1" thickBot="1" x14ac:dyDescent="0.3">
      <c r="A19" s="398" t="s">
        <v>481</v>
      </c>
      <c r="B19" s="399"/>
    </row>
    <row r="20" spans="1:2" ht="38.25" customHeight="1" thickBot="1" x14ac:dyDescent="0.3">
      <c r="A20" s="398" t="s">
        <v>121</v>
      </c>
      <c r="B20" s="399"/>
    </row>
    <row r="21" spans="1:2" ht="28.5" customHeight="1" thickBot="1" x14ac:dyDescent="0.3">
      <c r="A21" s="406" t="s">
        <v>482</v>
      </c>
      <c r="B21" s="407"/>
    </row>
    <row r="22" spans="1:2" ht="32.25" customHeight="1" thickBot="1" x14ac:dyDescent="0.3">
      <c r="A22" s="398" t="s">
        <v>22</v>
      </c>
      <c r="B22" s="399"/>
    </row>
  </sheetData>
  <mergeCells count="12">
    <mergeCell ref="A22:B22"/>
    <mergeCell ref="A5:B5"/>
    <mergeCell ref="A6:B6"/>
    <mergeCell ref="A7:B7"/>
    <mergeCell ref="A8:A10"/>
    <mergeCell ref="A14:B14"/>
    <mergeCell ref="A15:B15"/>
    <mergeCell ref="A16:B16"/>
    <mergeCell ref="A18:B18"/>
    <mergeCell ref="A19:B19"/>
    <mergeCell ref="A20:B20"/>
    <mergeCell ref="A21:B21"/>
  </mergeCells>
  <pageMargins left="0.7" right="0.7" top="0.75" bottom="0.75" header="0.3" footer="0.3"/>
  <pageSetup paperSize="9" orientation="portrait" horizontalDpi="0" verticalDpi="0"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B22"/>
  <sheetViews>
    <sheetView topLeftCell="A8" zoomScale="110" zoomScaleNormal="110" workbookViewId="0">
      <selection activeCell="B17" sqref="B17"/>
    </sheetView>
  </sheetViews>
  <sheetFormatPr baseColWidth="10" defaultColWidth="9.140625" defaultRowHeight="15" x14ac:dyDescent="0.25"/>
  <cols>
    <col min="1" max="1" width="58.7109375" style="15" customWidth="1"/>
    <col min="2" max="2" width="53.5703125" style="15" customWidth="1"/>
    <col min="3" max="16384" width="9.140625" style="15"/>
  </cols>
  <sheetData>
    <row r="5" spans="1:2" ht="29.25" thickBot="1" x14ac:dyDescent="0.5">
      <c r="A5" s="400" t="s">
        <v>23</v>
      </c>
      <c r="B5" s="400"/>
    </row>
    <row r="6" spans="1:2" ht="25.5" customHeight="1" thickBot="1" x14ac:dyDescent="0.3">
      <c r="A6" s="396" t="s">
        <v>15</v>
      </c>
      <c r="B6" s="397"/>
    </row>
    <row r="7" spans="1:2" ht="38.25" customHeight="1" thickBot="1" x14ac:dyDescent="0.3">
      <c r="A7" s="396" t="s">
        <v>16</v>
      </c>
      <c r="B7" s="397"/>
    </row>
    <row r="8" spans="1:2" ht="21" customHeight="1" x14ac:dyDescent="0.25">
      <c r="A8" s="423" t="s">
        <v>718</v>
      </c>
      <c r="B8" s="5" t="s">
        <v>17</v>
      </c>
    </row>
    <row r="9" spans="1:2" x14ac:dyDescent="0.25">
      <c r="A9" s="424"/>
      <c r="B9" s="5" t="s">
        <v>114</v>
      </c>
    </row>
    <row r="10" spans="1:2" ht="15.75" thickBot="1" x14ac:dyDescent="0.3">
      <c r="A10" s="425"/>
      <c r="B10" s="6" t="s">
        <v>425</v>
      </c>
    </row>
    <row r="11" spans="1:2" x14ac:dyDescent="0.25">
      <c r="A11" s="115" t="s">
        <v>18</v>
      </c>
      <c r="B11" s="5" t="s">
        <v>19</v>
      </c>
    </row>
    <row r="12" spans="1:2" x14ac:dyDescent="0.25">
      <c r="A12" s="115" t="s">
        <v>194</v>
      </c>
      <c r="B12" s="5" t="s">
        <v>117</v>
      </c>
    </row>
    <row r="13" spans="1:2" ht="26.25" thickBot="1" x14ac:dyDescent="0.3">
      <c r="A13" s="116" t="s">
        <v>474</v>
      </c>
      <c r="B13" s="6" t="s">
        <v>426</v>
      </c>
    </row>
    <row r="14" spans="1:2" ht="25.5" customHeight="1" thickBot="1" x14ac:dyDescent="0.3">
      <c r="A14" s="398" t="s">
        <v>483</v>
      </c>
      <c r="B14" s="399"/>
    </row>
    <row r="15" spans="1:2" ht="25.5" customHeight="1" thickBot="1" x14ac:dyDescent="0.3">
      <c r="A15" s="396" t="s">
        <v>20</v>
      </c>
      <c r="B15" s="397"/>
    </row>
    <row r="16" spans="1:2" ht="63.75" customHeight="1" thickBot="1" x14ac:dyDescent="0.3">
      <c r="A16" s="398" t="s">
        <v>424</v>
      </c>
      <c r="B16" s="399"/>
    </row>
    <row r="17" spans="1:2" ht="15.75" thickBot="1" x14ac:dyDescent="0.3">
      <c r="A17" s="116" t="s">
        <v>429</v>
      </c>
      <c r="B17" s="6" t="s">
        <v>657</v>
      </c>
    </row>
    <row r="18" spans="1:2" ht="38.25" customHeight="1" thickBot="1" x14ac:dyDescent="0.3">
      <c r="A18" s="396" t="s">
        <v>21</v>
      </c>
      <c r="B18" s="397"/>
    </row>
    <row r="19" spans="1:2" ht="45.75" customHeight="1" thickBot="1" x14ac:dyDescent="0.3">
      <c r="A19" s="398" t="s">
        <v>484</v>
      </c>
      <c r="B19" s="399"/>
    </row>
    <row r="20" spans="1:2" ht="38.25" customHeight="1" thickBot="1" x14ac:dyDescent="0.3">
      <c r="A20" s="398" t="s">
        <v>121</v>
      </c>
      <c r="B20" s="399"/>
    </row>
    <row r="21" spans="1:2" ht="28.5" customHeight="1" thickBot="1" x14ac:dyDescent="0.3">
      <c r="A21" s="406" t="s">
        <v>485</v>
      </c>
      <c r="B21" s="407"/>
    </row>
    <row r="22" spans="1:2" ht="32.25" customHeight="1" thickBot="1" x14ac:dyDescent="0.3">
      <c r="A22" s="398" t="s">
        <v>22</v>
      </c>
      <c r="B22" s="399"/>
    </row>
  </sheetData>
  <mergeCells count="12">
    <mergeCell ref="A22:B22"/>
    <mergeCell ref="A5:B5"/>
    <mergeCell ref="A6:B6"/>
    <mergeCell ref="A7:B7"/>
    <mergeCell ref="A8:A10"/>
    <mergeCell ref="A14:B14"/>
    <mergeCell ref="A15:B15"/>
    <mergeCell ref="A16:B16"/>
    <mergeCell ref="A18:B18"/>
    <mergeCell ref="A19:B19"/>
    <mergeCell ref="A20:B20"/>
    <mergeCell ref="A21:B21"/>
  </mergeCells>
  <pageMargins left="0.7" right="0.7" top="0.75" bottom="0.75" header="0.3" footer="0.3"/>
  <pageSetup paperSize="9" orientation="portrait" horizontalDpi="0" verticalDpi="0" r:id="rId1"/>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B22"/>
  <sheetViews>
    <sheetView zoomScale="110" zoomScaleNormal="110" workbookViewId="0">
      <selection activeCell="A19" sqref="A19:B19"/>
    </sheetView>
  </sheetViews>
  <sheetFormatPr baseColWidth="10" defaultColWidth="9.140625" defaultRowHeight="15" x14ac:dyDescent="0.25"/>
  <cols>
    <col min="1" max="1" width="58.7109375" style="15" customWidth="1"/>
    <col min="2" max="2" width="53.5703125" style="15" customWidth="1"/>
    <col min="3" max="16384" width="9.140625" style="15"/>
  </cols>
  <sheetData>
    <row r="5" spans="1:2" ht="29.25" thickBot="1" x14ac:dyDescent="0.5">
      <c r="A5" s="400" t="s">
        <v>23</v>
      </c>
      <c r="B5" s="400"/>
    </row>
    <row r="6" spans="1:2" ht="25.5" customHeight="1" thickBot="1" x14ac:dyDescent="0.3">
      <c r="A6" s="396" t="s">
        <v>15</v>
      </c>
      <c r="B6" s="397"/>
    </row>
    <row r="7" spans="1:2" ht="38.25" customHeight="1" thickBot="1" x14ac:dyDescent="0.3">
      <c r="A7" s="396" t="s">
        <v>16</v>
      </c>
      <c r="B7" s="397"/>
    </row>
    <row r="8" spans="1:2" ht="21" customHeight="1" x14ac:dyDescent="0.25">
      <c r="A8" s="423" t="s">
        <v>719</v>
      </c>
      <c r="B8" s="5" t="s">
        <v>17</v>
      </c>
    </row>
    <row r="9" spans="1:2" x14ac:dyDescent="0.25">
      <c r="A9" s="424"/>
      <c r="B9" s="5" t="s">
        <v>114</v>
      </c>
    </row>
    <row r="10" spans="1:2" ht="15.75" thickBot="1" x14ac:dyDescent="0.3">
      <c r="A10" s="425"/>
      <c r="B10" s="6" t="s">
        <v>486</v>
      </c>
    </row>
    <row r="11" spans="1:2" x14ac:dyDescent="0.25">
      <c r="A11" s="115" t="s">
        <v>18</v>
      </c>
      <c r="B11" s="5" t="s">
        <v>19</v>
      </c>
    </row>
    <row r="12" spans="1:2" x14ac:dyDescent="0.25">
      <c r="A12" s="115" t="s">
        <v>194</v>
      </c>
      <c r="B12" s="5" t="s">
        <v>117</v>
      </c>
    </row>
    <row r="13" spans="1:2" ht="26.25" thickBot="1" x14ac:dyDescent="0.3">
      <c r="A13" s="116" t="s">
        <v>474</v>
      </c>
      <c r="B13" s="6" t="s">
        <v>426</v>
      </c>
    </row>
    <row r="14" spans="1:2" ht="25.5" customHeight="1" thickBot="1" x14ac:dyDescent="0.3">
      <c r="A14" s="398" t="s">
        <v>487</v>
      </c>
      <c r="B14" s="399"/>
    </row>
    <row r="15" spans="1:2" ht="25.5" customHeight="1" thickBot="1" x14ac:dyDescent="0.3">
      <c r="A15" s="396" t="s">
        <v>20</v>
      </c>
      <c r="B15" s="397"/>
    </row>
    <row r="16" spans="1:2" ht="63.75" customHeight="1" thickBot="1" x14ac:dyDescent="0.3">
      <c r="A16" s="398" t="s">
        <v>130</v>
      </c>
      <c r="B16" s="399"/>
    </row>
    <row r="17" spans="1:2" ht="15.75" thickBot="1" x14ac:dyDescent="0.3">
      <c r="A17" s="116" t="s">
        <v>98</v>
      </c>
      <c r="B17" s="6" t="s">
        <v>657</v>
      </c>
    </row>
    <row r="18" spans="1:2" ht="38.25" customHeight="1" thickBot="1" x14ac:dyDescent="0.3">
      <c r="A18" s="396" t="s">
        <v>21</v>
      </c>
      <c r="B18" s="397"/>
    </row>
    <row r="19" spans="1:2" ht="45.75" customHeight="1" thickBot="1" x14ac:dyDescent="0.3">
      <c r="A19" s="398" t="s">
        <v>489</v>
      </c>
      <c r="B19" s="399"/>
    </row>
    <row r="20" spans="1:2" ht="38.25" customHeight="1" thickBot="1" x14ac:dyDescent="0.3">
      <c r="A20" s="398" t="s">
        <v>121</v>
      </c>
      <c r="B20" s="399"/>
    </row>
    <row r="21" spans="1:2" ht="28.5" customHeight="1" thickBot="1" x14ac:dyDescent="0.3">
      <c r="A21" s="406" t="s">
        <v>488</v>
      </c>
      <c r="B21" s="407"/>
    </row>
    <row r="22" spans="1:2" ht="32.25" customHeight="1" thickBot="1" x14ac:dyDescent="0.3">
      <c r="A22" s="398" t="s">
        <v>22</v>
      </c>
      <c r="B22" s="399"/>
    </row>
  </sheetData>
  <mergeCells count="12">
    <mergeCell ref="A22:B22"/>
    <mergeCell ref="A5:B5"/>
    <mergeCell ref="A6:B6"/>
    <mergeCell ref="A7:B7"/>
    <mergeCell ref="A8:A10"/>
    <mergeCell ref="A14:B14"/>
    <mergeCell ref="A15:B15"/>
    <mergeCell ref="A16:B16"/>
    <mergeCell ref="A18:B18"/>
    <mergeCell ref="A19:B19"/>
    <mergeCell ref="A20:B20"/>
    <mergeCell ref="A21:B21"/>
  </mergeCells>
  <pageMargins left="0.7" right="0.7" top="0.75" bottom="0.75" header="0.3" footer="0.3"/>
  <pageSetup paperSize="9" orientation="portrait" horizontalDpi="0" verticalDpi="0" r:id="rId1"/>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B22"/>
  <sheetViews>
    <sheetView topLeftCell="A16" zoomScale="110" zoomScaleNormal="110" workbookViewId="0">
      <selection activeCell="A22" sqref="A22:B22"/>
    </sheetView>
  </sheetViews>
  <sheetFormatPr baseColWidth="10" defaultColWidth="9.140625" defaultRowHeight="15" x14ac:dyDescent="0.25"/>
  <cols>
    <col min="1" max="1" width="58.7109375" style="15" customWidth="1"/>
    <col min="2" max="2" width="53.5703125" style="15" customWidth="1"/>
    <col min="3" max="16384" width="9.140625" style="15"/>
  </cols>
  <sheetData>
    <row r="5" spans="1:2" ht="29.25" thickBot="1" x14ac:dyDescent="0.5">
      <c r="A5" s="400" t="s">
        <v>23</v>
      </c>
      <c r="B5" s="400"/>
    </row>
    <row r="6" spans="1:2" ht="25.5" customHeight="1" thickBot="1" x14ac:dyDescent="0.3">
      <c r="A6" s="396" t="s">
        <v>15</v>
      </c>
      <c r="B6" s="397"/>
    </row>
    <row r="7" spans="1:2" ht="38.25" customHeight="1" thickBot="1" x14ac:dyDescent="0.3">
      <c r="A7" s="396" t="s">
        <v>16</v>
      </c>
      <c r="B7" s="397"/>
    </row>
    <row r="8" spans="1:2" ht="21" customHeight="1" x14ac:dyDescent="0.25">
      <c r="A8" s="423" t="s">
        <v>720</v>
      </c>
      <c r="B8" s="5" t="s">
        <v>17</v>
      </c>
    </row>
    <row r="9" spans="1:2" x14ac:dyDescent="0.25">
      <c r="A9" s="424"/>
      <c r="B9" s="5" t="s">
        <v>114</v>
      </c>
    </row>
    <row r="10" spans="1:2" ht="15.75" thickBot="1" x14ac:dyDescent="0.3">
      <c r="A10" s="425"/>
      <c r="B10" s="6" t="s">
        <v>490</v>
      </c>
    </row>
    <row r="11" spans="1:2" x14ac:dyDescent="0.25">
      <c r="A11" s="115" t="s">
        <v>18</v>
      </c>
      <c r="B11" s="5" t="s">
        <v>19</v>
      </c>
    </row>
    <row r="12" spans="1:2" x14ac:dyDescent="0.25">
      <c r="A12" s="115" t="s">
        <v>194</v>
      </c>
      <c r="B12" s="5" t="s">
        <v>117</v>
      </c>
    </row>
    <row r="13" spans="1:2" ht="26.25" thickBot="1" x14ac:dyDescent="0.3">
      <c r="A13" s="116" t="s">
        <v>474</v>
      </c>
      <c r="B13" s="6" t="s">
        <v>478</v>
      </c>
    </row>
    <row r="14" spans="1:2" ht="25.5" customHeight="1" thickBot="1" x14ac:dyDescent="0.3">
      <c r="A14" s="398" t="s">
        <v>491</v>
      </c>
      <c r="B14" s="399"/>
    </row>
    <row r="15" spans="1:2" ht="25.5" customHeight="1" thickBot="1" x14ac:dyDescent="0.3">
      <c r="A15" s="396" t="s">
        <v>20</v>
      </c>
      <c r="B15" s="397"/>
    </row>
    <row r="16" spans="1:2" ht="63.75" customHeight="1" thickBot="1" x14ac:dyDescent="0.3">
      <c r="A16" s="398" t="s">
        <v>456</v>
      </c>
      <c r="B16" s="399"/>
    </row>
    <row r="17" spans="1:2" ht="15.75" thickBot="1" x14ac:dyDescent="0.3">
      <c r="A17" s="116" t="s">
        <v>98</v>
      </c>
      <c r="B17" s="6" t="s">
        <v>657</v>
      </c>
    </row>
    <row r="18" spans="1:2" ht="38.25" customHeight="1" thickBot="1" x14ac:dyDescent="0.3">
      <c r="A18" s="396" t="s">
        <v>21</v>
      </c>
      <c r="B18" s="397"/>
    </row>
    <row r="19" spans="1:2" ht="45.75" customHeight="1" thickBot="1" x14ac:dyDescent="0.3">
      <c r="A19" s="398" t="s">
        <v>492</v>
      </c>
      <c r="B19" s="399"/>
    </row>
    <row r="20" spans="1:2" ht="38.25" customHeight="1" thickBot="1" x14ac:dyDescent="0.3">
      <c r="A20" s="398" t="s">
        <v>121</v>
      </c>
      <c r="B20" s="399"/>
    </row>
    <row r="21" spans="1:2" ht="28.5" customHeight="1" thickBot="1" x14ac:dyDescent="0.3">
      <c r="A21" s="406" t="s">
        <v>493</v>
      </c>
      <c r="B21" s="407"/>
    </row>
    <row r="22" spans="1:2" ht="32.25" customHeight="1" thickBot="1" x14ac:dyDescent="0.3">
      <c r="A22" s="398" t="s">
        <v>22</v>
      </c>
      <c r="B22" s="399"/>
    </row>
  </sheetData>
  <mergeCells count="12">
    <mergeCell ref="A22:B22"/>
    <mergeCell ref="A5:B5"/>
    <mergeCell ref="A6:B6"/>
    <mergeCell ref="A7:B7"/>
    <mergeCell ref="A8:A10"/>
    <mergeCell ref="A14:B14"/>
    <mergeCell ref="A15:B15"/>
    <mergeCell ref="A16:B16"/>
    <mergeCell ref="A18:B18"/>
    <mergeCell ref="A19:B19"/>
    <mergeCell ref="A20:B20"/>
    <mergeCell ref="A21:B21"/>
  </mergeCells>
  <pageMargins left="0.7" right="0.7" top="0.75" bottom="0.75" header="0.3" footer="0.3"/>
  <pageSetup paperSize="9"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2:AK29"/>
  <sheetViews>
    <sheetView showGridLines="0" topLeftCell="A16" zoomScale="80" zoomScaleNormal="80" workbookViewId="0">
      <selection activeCell="D16" sqref="D16:D18"/>
    </sheetView>
  </sheetViews>
  <sheetFormatPr baseColWidth="10" defaultColWidth="9.140625" defaultRowHeight="15" x14ac:dyDescent="0.25"/>
  <cols>
    <col min="1" max="1" width="31.140625" style="15" customWidth="1"/>
    <col min="2" max="2" width="23.7109375" style="15" customWidth="1"/>
    <col min="3" max="3" width="14.85546875" style="15" customWidth="1"/>
    <col min="4" max="4" width="22" style="15" customWidth="1"/>
    <col min="5" max="6" width="14.85546875" style="15" customWidth="1"/>
    <col min="7" max="7" width="27.5703125" style="1" customWidth="1"/>
    <col min="8" max="8" width="29.42578125" style="1" customWidth="1"/>
    <col min="9" max="9" width="16.140625" style="1" customWidth="1"/>
    <col min="10" max="10" width="12.140625" style="1" bestFit="1" customWidth="1"/>
    <col min="11" max="11" width="13" style="1" customWidth="1"/>
    <col min="12" max="12" width="14.7109375" style="1" customWidth="1"/>
    <col min="13" max="13" width="15.140625" style="1" customWidth="1"/>
    <col min="14" max="15" width="14.85546875" style="1" customWidth="1"/>
    <col min="16" max="16" width="28" style="1" customWidth="1"/>
    <col min="17" max="17" width="42.42578125" style="1" customWidth="1"/>
    <col min="18" max="18" width="46.5703125" style="1" customWidth="1"/>
    <col min="19" max="19" width="21.5703125" style="1" customWidth="1"/>
    <col min="20" max="20" width="23.28515625" style="1" customWidth="1"/>
    <col min="21" max="21" width="15.42578125" style="1" customWidth="1"/>
    <col min="22" max="22" width="16.42578125" style="1" customWidth="1"/>
    <col min="23" max="23" width="13.7109375" style="1" customWidth="1"/>
    <col min="24" max="24" width="14.28515625" style="1" customWidth="1"/>
    <col min="25" max="25" width="18.28515625" style="1" customWidth="1"/>
    <col min="26" max="26" width="17.7109375" style="1" customWidth="1"/>
    <col min="27" max="27" width="13.28515625" style="1" customWidth="1"/>
    <col min="28" max="28" width="17.42578125" style="1" customWidth="1"/>
    <col min="29" max="29" width="13.28515625" style="1" customWidth="1"/>
    <col min="30" max="30" width="18" style="1" customWidth="1"/>
    <col min="31" max="31" width="13.28515625" style="1" customWidth="1"/>
    <col min="32" max="32" width="16.5703125" style="1" customWidth="1"/>
    <col min="33" max="33" width="13.28515625" style="1" customWidth="1"/>
    <col min="34" max="34" width="16.7109375" style="1" customWidth="1"/>
    <col min="35" max="35" width="18.7109375" style="1" customWidth="1"/>
    <col min="36" max="36" width="18" style="1" customWidth="1"/>
    <col min="37" max="37" width="21.140625" style="15" customWidth="1"/>
    <col min="38" max="16384" width="9.140625" style="15"/>
  </cols>
  <sheetData>
    <row r="2" spans="1:37" ht="33.75" customHeight="1" x14ac:dyDescent="0.25"/>
    <row r="3" spans="1:37" ht="23.25" x14ac:dyDescent="0.35">
      <c r="A3" s="244"/>
      <c r="B3" s="244"/>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row>
    <row r="4" spans="1:37" ht="16.5" customHeight="1" x14ac:dyDescent="0.35">
      <c r="A4" s="253" t="s">
        <v>191</v>
      </c>
      <c r="B4" s="253"/>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row>
    <row r="5" spans="1:37" ht="23.25" x14ac:dyDescent="0.35">
      <c r="A5" s="253" t="s">
        <v>192</v>
      </c>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c r="AE5" s="253"/>
      <c r="AF5" s="253"/>
      <c r="AG5" s="253"/>
      <c r="AH5" s="253"/>
      <c r="AI5" s="253"/>
      <c r="AJ5" s="253"/>
      <c r="AK5" s="253"/>
    </row>
    <row r="6" spans="1:37" x14ac:dyDescent="0.2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row>
    <row r="7" spans="1:37" x14ac:dyDescent="0.25">
      <c r="A7" s="28" t="s">
        <v>193</v>
      </c>
      <c r="B7" s="4" t="s">
        <v>364</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row>
    <row r="8" spans="1:37" x14ac:dyDescent="0.2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row>
    <row r="9" spans="1:37" x14ac:dyDescent="0.2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row>
    <row r="10" spans="1:37" ht="6.75" customHeight="1" x14ac:dyDescent="0.25">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row>
    <row r="11" spans="1:37" x14ac:dyDescent="0.25">
      <c r="A11" s="245">
        <v>1</v>
      </c>
      <c r="B11" s="246"/>
      <c r="C11" s="246"/>
      <c r="D11" s="246"/>
      <c r="E11" s="246"/>
      <c r="F11" s="247"/>
      <c r="G11" s="245">
        <v>2</v>
      </c>
      <c r="H11" s="246"/>
      <c r="I11" s="246"/>
      <c r="J11" s="246"/>
      <c r="K11" s="246"/>
      <c r="L11" s="246"/>
      <c r="M11" s="246"/>
      <c r="N11" s="247"/>
      <c r="O11" s="23"/>
      <c r="P11" s="23"/>
      <c r="Q11" s="23">
        <v>3</v>
      </c>
      <c r="R11" s="23">
        <v>4</v>
      </c>
      <c r="S11" s="23">
        <v>5</v>
      </c>
      <c r="T11" s="245">
        <v>6</v>
      </c>
      <c r="U11" s="246"/>
      <c r="V11" s="246"/>
      <c r="W11" s="246"/>
      <c r="X11" s="246"/>
      <c r="Y11" s="247"/>
      <c r="Z11" s="23"/>
      <c r="AA11" s="23"/>
      <c r="AB11" s="23"/>
      <c r="AC11" s="23"/>
      <c r="AD11" s="23"/>
      <c r="AE11" s="23"/>
      <c r="AF11" s="23"/>
      <c r="AG11" s="23"/>
      <c r="AH11" s="2">
        <v>8</v>
      </c>
      <c r="AI11" s="2">
        <v>9</v>
      </c>
      <c r="AJ11" s="2">
        <v>10</v>
      </c>
      <c r="AK11" s="3">
        <v>11</v>
      </c>
    </row>
    <row r="12" spans="1:37" ht="34.9" customHeight="1" x14ac:dyDescent="0.25">
      <c r="A12" s="240" t="s">
        <v>145</v>
      </c>
      <c r="B12" s="248"/>
      <c r="C12" s="248"/>
      <c r="D12" s="248"/>
      <c r="E12" s="248"/>
      <c r="F12" s="249"/>
      <c r="G12" s="240" t="s">
        <v>27</v>
      </c>
      <c r="H12" s="248"/>
      <c r="I12" s="248"/>
      <c r="J12" s="248"/>
      <c r="K12" s="248"/>
      <c r="L12" s="248"/>
      <c r="M12" s="248"/>
      <c r="N12" s="249"/>
      <c r="O12" s="250" t="s">
        <v>173</v>
      </c>
      <c r="P12" s="251"/>
      <c r="Q12" s="252"/>
      <c r="R12" s="250" t="s">
        <v>25</v>
      </c>
      <c r="S12" s="242" t="s">
        <v>33</v>
      </c>
      <c r="T12" s="240" t="s">
        <v>30</v>
      </c>
      <c r="U12" s="248"/>
      <c r="V12" s="248"/>
      <c r="W12" s="248"/>
      <c r="X12" s="248"/>
      <c r="Y12" s="249"/>
      <c r="Z12" s="255" t="s">
        <v>24</v>
      </c>
      <c r="AA12" s="255"/>
      <c r="AB12" s="255"/>
      <c r="AC12" s="255"/>
      <c r="AD12" s="255"/>
      <c r="AE12" s="255"/>
      <c r="AF12" s="255"/>
      <c r="AG12" s="255"/>
      <c r="AH12" s="242" t="s">
        <v>1</v>
      </c>
      <c r="AI12" s="242" t="s">
        <v>13</v>
      </c>
      <c r="AJ12" s="242" t="s">
        <v>2</v>
      </c>
      <c r="AK12" s="243" t="s">
        <v>3</v>
      </c>
    </row>
    <row r="13" spans="1:37" ht="25.15" customHeight="1" x14ac:dyDescent="0.25">
      <c r="A13" s="243" t="s">
        <v>146</v>
      </c>
      <c r="B13" s="243" t="s">
        <v>147</v>
      </c>
      <c r="C13" s="243" t="s">
        <v>148</v>
      </c>
      <c r="D13" s="243" t="s">
        <v>6</v>
      </c>
      <c r="E13" s="243" t="s">
        <v>171</v>
      </c>
      <c r="F13" s="243" t="s">
        <v>149</v>
      </c>
      <c r="G13" s="243" t="s">
        <v>26</v>
      </c>
      <c r="H13" s="243" t="s">
        <v>6</v>
      </c>
      <c r="I13" s="237" t="s">
        <v>14</v>
      </c>
      <c r="J13" s="258"/>
      <c r="K13" s="237" t="s">
        <v>0</v>
      </c>
      <c r="L13" s="238"/>
      <c r="M13" s="238"/>
      <c r="N13" s="238"/>
      <c r="O13" s="242" t="s">
        <v>174</v>
      </c>
      <c r="P13" s="242" t="s">
        <v>175</v>
      </c>
      <c r="Q13" s="242" t="s">
        <v>176</v>
      </c>
      <c r="R13" s="254"/>
      <c r="S13" s="243"/>
      <c r="T13" s="242" t="s">
        <v>26</v>
      </c>
      <c r="U13" s="239" t="s">
        <v>4</v>
      </c>
      <c r="V13" s="240" t="s">
        <v>12</v>
      </c>
      <c r="W13" s="248"/>
      <c r="X13" s="248"/>
      <c r="Y13" s="249"/>
      <c r="Z13" s="26" t="s">
        <v>28</v>
      </c>
      <c r="AA13" s="26" t="s">
        <v>150</v>
      </c>
      <c r="AB13" s="26" t="s">
        <v>28</v>
      </c>
      <c r="AC13" s="26" t="s">
        <v>150</v>
      </c>
      <c r="AD13" s="26" t="s">
        <v>28</v>
      </c>
      <c r="AE13" s="26" t="s">
        <v>150</v>
      </c>
      <c r="AF13" s="26" t="s">
        <v>28</v>
      </c>
      <c r="AG13" s="26" t="s">
        <v>150</v>
      </c>
      <c r="AH13" s="243"/>
      <c r="AI13" s="243"/>
      <c r="AJ13" s="243"/>
      <c r="AK13" s="243"/>
    </row>
    <row r="14" spans="1:37" ht="22.5" customHeight="1" x14ac:dyDescent="0.25">
      <c r="A14" s="243"/>
      <c r="B14" s="243"/>
      <c r="C14" s="243"/>
      <c r="D14" s="243"/>
      <c r="E14" s="243"/>
      <c r="F14" s="243"/>
      <c r="G14" s="243"/>
      <c r="H14" s="243"/>
      <c r="I14" s="239" t="s">
        <v>29</v>
      </c>
      <c r="J14" s="239" t="s">
        <v>7</v>
      </c>
      <c r="K14" s="239" t="s">
        <v>5</v>
      </c>
      <c r="L14" s="239"/>
      <c r="M14" s="239"/>
      <c r="N14" s="240"/>
      <c r="O14" s="243"/>
      <c r="P14" s="243"/>
      <c r="Q14" s="243"/>
      <c r="R14" s="254"/>
      <c r="S14" s="243"/>
      <c r="T14" s="243"/>
      <c r="U14" s="239"/>
      <c r="V14" s="239" t="s">
        <v>8</v>
      </c>
      <c r="W14" s="239" t="s">
        <v>9</v>
      </c>
      <c r="X14" s="239" t="s">
        <v>10</v>
      </c>
      <c r="Y14" s="239" t="s">
        <v>11</v>
      </c>
      <c r="Z14" s="250">
        <v>2021</v>
      </c>
      <c r="AA14" s="252"/>
      <c r="AB14" s="250">
        <v>2022</v>
      </c>
      <c r="AC14" s="252"/>
      <c r="AD14" s="250">
        <v>2023</v>
      </c>
      <c r="AE14" s="252"/>
      <c r="AF14" s="250">
        <v>2024</v>
      </c>
      <c r="AG14" s="252"/>
      <c r="AH14" s="243"/>
      <c r="AI14" s="243"/>
      <c r="AJ14" s="243"/>
      <c r="AK14" s="243"/>
    </row>
    <row r="15" spans="1:37" x14ac:dyDescent="0.25">
      <c r="A15" s="243"/>
      <c r="B15" s="243"/>
      <c r="C15" s="243"/>
      <c r="D15" s="243"/>
      <c r="E15" s="243"/>
      <c r="F15" s="243"/>
      <c r="G15" s="243"/>
      <c r="H15" s="243"/>
      <c r="I15" s="242"/>
      <c r="J15" s="242"/>
      <c r="K15" s="24">
        <v>2021</v>
      </c>
      <c r="L15" s="24">
        <v>2022</v>
      </c>
      <c r="M15" s="24">
        <v>2023</v>
      </c>
      <c r="N15" s="25">
        <v>2024</v>
      </c>
      <c r="O15" s="243"/>
      <c r="P15" s="243"/>
      <c r="Q15" s="243"/>
      <c r="R15" s="254"/>
      <c r="S15" s="243"/>
      <c r="T15" s="243"/>
      <c r="U15" s="242"/>
      <c r="V15" s="242"/>
      <c r="W15" s="242"/>
      <c r="X15" s="242"/>
      <c r="Y15" s="242"/>
      <c r="Z15" s="256"/>
      <c r="AA15" s="257"/>
      <c r="AB15" s="256"/>
      <c r="AC15" s="257"/>
      <c r="AD15" s="256"/>
      <c r="AE15" s="257"/>
      <c r="AF15" s="256"/>
      <c r="AG15" s="257"/>
      <c r="AH15" s="243"/>
      <c r="AI15" s="243"/>
      <c r="AJ15" s="243"/>
      <c r="AK15" s="243"/>
    </row>
    <row r="16" spans="1:37" s="55" customFormat="1" ht="74.45" customHeight="1" x14ac:dyDescent="0.25">
      <c r="A16" s="233" t="s">
        <v>177</v>
      </c>
      <c r="B16" s="233" t="s">
        <v>178</v>
      </c>
      <c r="C16" s="233" t="s">
        <v>302</v>
      </c>
      <c r="D16" s="233" t="s">
        <v>153</v>
      </c>
      <c r="E16" s="265">
        <v>0.9224</v>
      </c>
      <c r="F16" s="266">
        <v>1</v>
      </c>
      <c r="G16" s="231" t="s">
        <v>80</v>
      </c>
      <c r="H16" s="43" t="s">
        <v>416</v>
      </c>
      <c r="I16" s="53">
        <v>2020</v>
      </c>
      <c r="J16" s="54">
        <f>2/8</f>
        <v>0.25</v>
      </c>
      <c r="K16" s="44">
        <v>0.5</v>
      </c>
      <c r="L16" s="44">
        <v>1</v>
      </c>
      <c r="M16" s="44">
        <v>1</v>
      </c>
      <c r="N16" s="44">
        <v>1</v>
      </c>
      <c r="O16" s="233" t="s">
        <v>180</v>
      </c>
      <c r="P16" s="233" t="s">
        <v>179</v>
      </c>
      <c r="Q16" s="236" t="s">
        <v>152</v>
      </c>
      <c r="R16" s="233" t="s">
        <v>168</v>
      </c>
      <c r="S16" s="233"/>
      <c r="T16" s="260" t="s">
        <v>50</v>
      </c>
      <c r="U16" s="354" t="s">
        <v>181</v>
      </c>
      <c r="V16" s="351">
        <v>208452960</v>
      </c>
      <c r="W16" s="351">
        <v>233681760</v>
      </c>
      <c r="X16" s="351">
        <v>234312480</v>
      </c>
      <c r="Y16" s="351">
        <v>235258560</v>
      </c>
      <c r="Z16" s="267">
        <f>4730000*58</f>
        <v>274340000</v>
      </c>
      <c r="AA16" s="267" t="s">
        <v>166</v>
      </c>
      <c r="AB16" s="267">
        <f>26880000*58</f>
        <v>1559040000</v>
      </c>
      <c r="AC16" s="267" t="s">
        <v>166</v>
      </c>
      <c r="AD16" s="267">
        <f>47830000*58</f>
        <v>2774140000</v>
      </c>
      <c r="AE16" s="267" t="s">
        <v>166</v>
      </c>
      <c r="AF16" s="267">
        <f>30010000*58</f>
        <v>1740580000</v>
      </c>
      <c r="AG16" s="267" t="s">
        <v>166</v>
      </c>
      <c r="AH16" s="267" t="s">
        <v>170</v>
      </c>
      <c r="AI16" s="267" t="s">
        <v>53</v>
      </c>
      <c r="AJ16" s="267" t="s">
        <v>52</v>
      </c>
      <c r="AK16" s="267" t="s">
        <v>51</v>
      </c>
    </row>
    <row r="17" spans="1:37" s="55" customFormat="1" ht="67.150000000000006" customHeight="1" x14ac:dyDescent="0.25">
      <c r="A17" s="233"/>
      <c r="B17" s="233"/>
      <c r="C17" s="233"/>
      <c r="D17" s="233"/>
      <c r="E17" s="265"/>
      <c r="F17" s="266"/>
      <c r="G17" s="231"/>
      <c r="H17" s="95" t="s">
        <v>417</v>
      </c>
      <c r="I17" s="53">
        <v>2020</v>
      </c>
      <c r="J17" s="54">
        <f>19/(51-8)</f>
        <v>0.44186046511627908</v>
      </c>
      <c r="K17" s="54">
        <f>21/43</f>
        <v>0.48837209302325579</v>
      </c>
      <c r="L17" s="54">
        <f>28/43</f>
        <v>0.65116279069767447</v>
      </c>
      <c r="M17" s="54">
        <f>35/43</f>
        <v>0.81395348837209303</v>
      </c>
      <c r="N17" s="54">
        <f>43/43</f>
        <v>1</v>
      </c>
      <c r="O17" s="233"/>
      <c r="P17" s="233"/>
      <c r="Q17" s="236"/>
      <c r="R17" s="233"/>
      <c r="S17" s="233"/>
      <c r="T17" s="261"/>
      <c r="U17" s="355"/>
      <c r="V17" s="352"/>
      <c r="W17" s="352"/>
      <c r="X17" s="352"/>
      <c r="Y17" s="352"/>
      <c r="Z17" s="268"/>
      <c r="AA17" s="268"/>
      <c r="AB17" s="268"/>
      <c r="AC17" s="268"/>
      <c r="AD17" s="268"/>
      <c r="AE17" s="268"/>
      <c r="AF17" s="268"/>
      <c r="AG17" s="268"/>
      <c r="AH17" s="268"/>
      <c r="AI17" s="268"/>
      <c r="AJ17" s="268"/>
      <c r="AK17" s="268"/>
    </row>
    <row r="18" spans="1:37" s="41" customFormat="1" ht="67.150000000000006" customHeight="1" x14ac:dyDescent="0.25">
      <c r="A18" s="233"/>
      <c r="B18" s="233"/>
      <c r="C18" s="233"/>
      <c r="D18" s="233"/>
      <c r="E18" s="265"/>
      <c r="F18" s="266"/>
      <c r="G18" s="43" t="s">
        <v>81</v>
      </c>
      <c r="H18" s="43" t="s">
        <v>70</v>
      </c>
      <c r="I18" s="53">
        <v>2020</v>
      </c>
      <c r="J18" s="56">
        <v>0</v>
      </c>
      <c r="K18" s="56">
        <v>320</v>
      </c>
      <c r="L18" s="57">
        <v>1256</v>
      </c>
      <c r="M18" s="57">
        <v>1256</v>
      </c>
      <c r="N18" s="57">
        <v>1256</v>
      </c>
      <c r="O18" s="233"/>
      <c r="P18" s="233"/>
      <c r="Q18" s="236"/>
      <c r="R18" s="233"/>
      <c r="S18" s="233"/>
      <c r="T18" s="261"/>
      <c r="U18" s="355"/>
      <c r="V18" s="352"/>
      <c r="W18" s="352"/>
      <c r="X18" s="352"/>
      <c r="Y18" s="352"/>
      <c r="Z18" s="268"/>
      <c r="AA18" s="268"/>
      <c r="AB18" s="268"/>
      <c r="AC18" s="268"/>
      <c r="AD18" s="268"/>
      <c r="AE18" s="268"/>
      <c r="AF18" s="268"/>
      <c r="AG18" s="268"/>
      <c r="AH18" s="268"/>
      <c r="AI18" s="268"/>
      <c r="AJ18" s="268"/>
      <c r="AK18" s="268"/>
    </row>
    <row r="19" spans="1:37" s="41" customFormat="1" ht="83.45" customHeight="1" x14ac:dyDescent="0.25">
      <c r="A19" s="233" t="s">
        <v>177</v>
      </c>
      <c r="B19" s="233" t="s">
        <v>178</v>
      </c>
      <c r="C19" s="233" t="s">
        <v>302</v>
      </c>
      <c r="D19" s="230" t="s">
        <v>155</v>
      </c>
      <c r="E19" s="233" t="s">
        <v>156</v>
      </c>
      <c r="F19" s="357">
        <v>0.3</v>
      </c>
      <c r="G19" s="350" t="s">
        <v>60</v>
      </c>
      <c r="H19" s="58" t="s">
        <v>82</v>
      </c>
      <c r="I19" s="59">
        <v>2020</v>
      </c>
      <c r="J19" s="59" t="s">
        <v>61</v>
      </c>
      <c r="K19" s="59" t="s">
        <v>61</v>
      </c>
      <c r="L19" s="59" t="s">
        <v>61</v>
      </c>
      <c r="M19" s="59" t="s">
        <v>61</v>
      </c>
      <c r="N19" s="60">
        <v>0.3</v>
      </c>
      <c r="O19" s="233"/>
      <c r="P19" s="233"/>
      <c r="Q19" s="236"/>
      <c r="R19" s="233"/>
      <c r="S19" s="233"/>
      <c r="T19" s="261"/>
      <c r="U19" s="355"/>
      <c r="V19" s="352"/>
      <c r="W19" s="352"/>
      <c r="X19" s="352"/>
      <c r="Y19" s="352"/>
      <c r="Z19" s="268"/>
      <c r="AA19" s="268"/>
      <c r="AB19" s="268"/>
      <c r="AC19" s="268"/>
      <c r="AD19" s="268"/>
      <c r="AE19" s="268"/>
      <c r="AF19" s="268"/>
      <c r="AG19" s="268"/>
      <c r="AH19" s="268"/>
      <c r="AI19" s="268"/>
      <c r="AJ19" s="268"/>
      <c r="AK19" s="268"/>
    </row>
    <row r="20" spans="1:37" s="41" customFormat="1" ht="91.9" customHeight="1" x14ac:dyDescent="0.25">
      <c r="A20" s="233"/>
      <c r="B20" s="233"/>
      <c r="C20" s="233"/>
      <c r="D20" s="230"/>
      <c r="E20" s="233"/>
      <c r="F20" s="357"/>
      <c r="G20" s="350"/>
      <c r="H20" s="61" t="s">
        <v>83</v>
      </c>
      <c r="I20" s="59">
        <v>2020</v>
      </c>
      <c r="J20" s="59" t="s">
        <v>61</v>
      </c>
      <c r="K20" s="59" t="s">
        <v>61</v>
      </c>
      <c r="L20" s="59" t="s">
        <v>61</v>
      </c>
      <c r="M20" s="59" t="s">
        <v>61</v>
      </c>
      <c r="N20" s="60" t="s">
        <v>55</v>
      </c>
      <c r="O20" s="233"/>
      <c r="P20" s="233"/>
      <c r="Q20" s="236"/>
      <c r="R20" s="233"/>
      <c r="S20" s="233"/>
      <c r="T20" s="261"/>
      <c r="U20" s="355"/>
      <c r="V20" s="352"/>
      <c r="W20" s="352"/>
      <c r="X20" s="352"/>
      <c r="Y20" s="352"/>
      <c r="Z20" s="268"/>
      <c r="AA20" s="268"/>
      <c r="AB20" s="268"/>
      <c r="AC20" s="268"/>
      <c r="AD20" s="268"/>
      <c r="AE20" s="268"/>
      <c r="AF20" s="268"/>
      <c r="AG20" s="268"/>
      <c r="AH20" s="268"/>
      <c r="AI20" s="268"/>
      <c r="AJ20" s="268"/>
      <c r="AK20" s="268"/>
    </row>
    <row r="21" spans="1:37" s="41" customFormat="1" ht="67.150000000000006" customHeight="1" x14ac:dyDescent="0.25">
      <c r="A21" s="260" t="s">
        <v>177</v>
      </c>
      <c r="B21" s="233" t="s">
        <v>178</v>
      </c>
      <c r="C21" s="230" t="s">
        <v>302</v>
      </c>
      <c r="D21" s="230" t="s">
        <v>157</v>
      </c>
      <c r="E21" s="230" t="s">
        <v>158</v>
      </c>
      <c r="F21" s="344">
        <v>0.3</v>
      </c>
      <c r="G21" s="43" t="s">
        <v>84</v>
      </c>
      <c r="H21" s="43" t="s">
        <v>144</v>
      </c>
      <c r="I21" s="53">
        <v>2020</v>
      </c>
      <c r="J21" s="44">
        <v>0.8</v>
      </c>
      <c r="K21" s="44">
        <v>0.9</v>
      </c>
      <c r="L21" s="44">
        <v>1</v>
      </c>
      <c r="M21" s="44">
        <v>1</v>
      </c>
      <c r="N21" s="44">
        <v>1</v>
      </c>
      <c r="O21" s="233"/>
      <c r="P21" s="233"/>
      <c r="Q21" s="236"/>
      <c r="R21" s="233"/>
      <c r="S21" s="233"/>
      <c r="T21" s="261"/>
      <c r="U21" s="355"/>
      <c r="V21" s="352"/>
      <c r="W21" s="352"/>
      <c r="X21" s="352"/>
      <c r="Y21" s="352"/>
      <c r="Z21" s="268"/>
      <c r="AA21" s="268"/>
      <c r="AB21" s="268"/>
      <c r="AC21" s="268"/>
      <c r="AD21" s="268"/>
      <c r="AE21" s="268"/>
      <c r="AF21" s="268"/>
      <c r="AG21" s="268"/>
      <c r="AH21" s="268"/>
      <c r="AI21" s="268"/>
      <c r="AJ21" s="268"/>
      <c r="AK21" s="268"/>
    </row>
    <row r="22" spans="1:37" s="41" customFormat="1" ht="67.150000000000006" customHeight="1" x14ac:dyDescent="0.25">
      <c r="A22" s="261"/>
      <c r="B22" s="233"/>
      <c r="C22" s="230"/>
      <c r="D22" s="230"/>
      <c r="E22" s="230"/>
      <c r="F22" s="344"/>
      <c r="G22" s="350" t="s">
        <v>62</v>
      </c>
      <c r="H22" s="58" t="s">
        <v>85</v>
      </c>
      <c r="I22" s="59">
        <v>2020</v>
      </c>
      <c r="J22" s="59" t="s">
        <v>61</v>
      </c>
      <c r="K22" s="59" t="s">
        <v>61</v>
      </c>
      <c r="L22" s="60">
        <v>0.85</v>
      </c>
      <c r="M22" s="60">
        <v>0.85</v>
      </c>
      <c r="N22" s="60">
        <v>0.85</v>
      </c>
      <c r="O22" s="233"/>
      <c r="P22" s="233"/>
      <c r="Q22" s="236"/>
      <c r="R22" s="233"/>
      <c r="S22" s="233"/>
      <c r="T22" s="261"/>
      <c r="U22" s="355"/>
      <c r="V22" s="352"/>
      <c r="W22" s="352"/>
      <c r="X22" s="352"/>
      <c r="Y22" s="352"/>
      <c r="Z22" s="268"/>
      <c r="AA22" s="268"/>
      <c r="AB22" s="268"/>
      <c r="AC22" s="268"/>
      <c r="AD22" s="268"/>
      <c r="AE22" s="268"/>
      <c r="AF22" s="268"/>
      <c r="AG22" s="268"/>
      <c r="AH22" s="268"/>
      <c r="AI22" s="268"/>
      <c r="AJ22" s="268"/>
      <c r="AK22" s="268"/>
    </row>
    <row r="23" spans="1:37" s="41" customFormat="1" ht="67.150000000000006" customHeight="1" x14ac:dyDescent="0.25">
      <c r="A23" s="261"/>
      <c r="B23" s="233"/>
      <c r="C23" s="230"/>
      <c r="D23" s="230"/>
      <c r="E23" s="230"/>
      <c r="F23" s="344"/>
      <c r="G23" s="350"/>
      <c r="H23" s="58" t="s">
        <v>86</v>
      </c>
      <c r="I23" s="59">
        <v>2020</v>
      </c>
      <c r="J23" s="60">
        <v>0.95599999999999996</v>
      </c>
      <c r="K23" s="60">
        <v>0.95599999999999996</v>
      </c>
      <c r="L23" s="60">
        <v>0.95599999999999996</v>
      </c>
      <c r="M23" s="60">
        <v>0.95599999999999996</v>
      </c>
      <c r="N23" s="60">
        <v>0.95599999999999996</v>
      </c>
      <c r="O23" s="233"/>
      <c r="P23" s="233"/>
      <c r="Q23" s="236"/>
      <c r="R23" s="233"/>
      <c r="S23" s="233"/>
      <c r="T23" s="261"/>
      <c r="U23" s="355"/>
      <c r="V23" s="352"/>
      <c r="W23" s="352"/>
      <c r="X23" s="352"/>
      <c r="Y23" s="352"/>
      <c r="Z23" s="268"/>
      <c r="AA23" s="268"/>
      <c r="AB23" s="268"/>
      <c r="AC23" s="268"/>
      <c r="AD23" s="268"/>
      <c r="AE23" s="268"/>
      <c r="AF23" s="268"/>
      <c r="AG23" s="268"/>
      <c r="AH23" s="268"/>
      <c r="AI23" s="268"/>
      <c r="AJ23" s="268"/>
      <c r="AK23" s="268"/>
    </row>
    <row r="24" spans="1:37" s="41" customFormat="1" ht="67.150000000000006" customHeight="1" x14ac:dyDescent="0.25">
      <c r="A24" s="261"/>
      <c r="B24" s="233"/>
      <c r="C24" s="230"/>
      <c r="D24" s="230"/>
      <c r="E24" s="230"/>
      <c r="F24" s="344"/>
      <c r="G24" s="350"/>
      <c r="H24" s="58" t="s">
        <v>87</v>
      </c>
      <c r="I24" s="59">
        <v>2020</v>
      </c>
      <c r="J24" s="60">
        <v>0.33</v>
      </c>
      <c r="K24" s="60">
        <v>0.38</v>
      </c>
      <c r="L24" s="60">
        <v>0.42</v>
      </c>
      <c r="M24" s="60">
        <v>0.46</v>
      </c>
      <c r="N24" s="60">
        <v>0.5</v>
      </c>
      <c r="O24" s="233"/>
      <c r="P24" s="233"/>
      <c r="Q24" s="236"/>
      <c r="R24" s="233"/>
      <c r="S24" s="233"/>
      <c r="T24" s="261"/>
      <c r="U24" s="355"/>
      <c r="V24" s="352"/>
      <c r="W24" s="352"/>
      <c r="X24" s="352"/>
      <c r="Y24" s="352"/>
      <c r="Z24" s="268"/>
      <c r="AA24" s="268"/>
      <c r="AB24" s="268"/>
      <c r="AC24" s="268"/>
      <c r="AD24" s="268"/>
      <c r="AE24" s="268"/>
      <c r="AF24" s="268"/>
      <c r="AG24" s="268"/>
      <c r="AH24" s="268"/>
      <c r="AI24" s="268"/>
      <c r="AJ24" s="268"/>
      <c r="AK24" s="268"/>
    </row>
    <row r="25" spans="1:37" s="41" customFormat="1" ht="67.150000000000006" customHeight="1" x14ac:dyDescent="0.25">
      <c r="A25" s="261"/>
      <c r="B25" s="233"/>
      <c r="C25" s="230"/>
      <c r="D25" s="230"/>
      <c r="E25" s="230"/>
      <c r="F25" s="344"/>
      <c r="G25" s="231" t="s">
        <v>63</v>
      </c>
      <c r="H25" s="43" t="s">
        <v>88</v>
      </c>
      <c r="I25" s="53">
        <v>2020</v>
      </c>
      <c r="J25" s="54">
        <v>0.05</v>
      </c>
      <c r="K25" s="54">
        <v>0.05</v>
      </c>
      <c r="L25" s="54">
        <v>0.04</v>
      </c>
      <c r="M25" s="54">
        <v>0.03</v>
      </c>
      <c r="N25" s="54">
        <v>0.02</v>
      </c>
      <c r="O25" s="233"/>
      <c r="P25" s="233"/>
      <c r="Q25" s="236"/>
      <c r="R25" s="233"/>
      <c r="S25" s="233"/>
      <c r="T25" s="261"/>
      <c r="U25" s="355"/>
      <c r="V25" s="352"/>
      <c r="W25" s="352"/>
      <c r="X25" s="352"/>
      <c r="Y25" s="352"/>
      <c r="Z25" s="268"/>
      <c r="AA25" s="268"/>
      <c r="AB25" s="268"/>
      <c r="AC25" s="268"/>
      <c r="AD25" s="268"/>
      <c r="AE25" s="268"/>
      <c r="AF25" s="268"/>
      <c r="AG25" s="268"/>
      <c r="AH25" s="268"/>
      <c r="AI25" s="268"/>
      <c r="AJ25" s="268"/>
      <c r="AK25" s="268"/>
    </row>
    <row r="26" spans="1:37" s="41" customFormat="1" ht="67.150000000000006" customHeight="1" x14ac:dyDescent="0.25">
      <c r="A26" s="262"/>
      <c r="B26" s="233"/>
      <c r="C26" s="230"/>
      <c r="D26" s="230"/>
      <c r="E26" s="230"/>
      <c r="F26" s="344"/>
      <c r="G26" s="231"/>
      <c r="H26" s="43" t="s">
        <v>183</v>
      </c>
      <c r="I26" s="53">
        <v>2020</v>
      </c>
      <c r="J26" s="62">
        <v>30</v>
      </c>
      <c r="K26" s="62">
        <v>28</v>
      </c>
      <c r="L26" s="62">
        <v>25</v>
      </c>
      <c r="M26" s="62">
        <v>23</v>
      </c>
      <c r="N26" s="62">
        <v>20</v>
      </c>
      <c r="O26" s="233"/>
      <c r="P26" s="233"/>
      <c r="Q26" s="236"/>
      <c r="R26" s="233"/>
      <c r="S26" s="233"/>
      <c r="T26" s="261"/>
      <c r="U26" s="355"/>
      <c r="V26" s="352"/>
      <c r="W26" s="352"/>
      <c r="X26" s="352"/>
      <c r="Y26" s="352"/>
      <c r="Z26" s="268"/>
      <c r="AA26" s="268"/>
      <c r="AB26" s="268"/>
      <c r="AC26" s="268"/>
      <c r="AD26" s="268"/>
      <c r="AE26" s="268"/>
      <c r="AF26" s="268"/>
      <c r="AG26" s="268"/>
      <c r="AH26" s="268"/>
      <c r="AI26" s="268"/>
      <c r="AJ26" s="268"/>
      <c r="AK26" s="268"/>
    </row>
    <row r="27" spans="1:37" s="41" customFormat="1" ht="67.150000000000006" customHeight="1" x14ac:dyDescent="0.25">
      <c r="A27" s="233" t="s">
        <v>177</v>
      </c>
      <c r="B27" s="233" t="s">
        <v>178</v>
      </c>
      <c r="C27" s="231" t="s">
        <v>172</v>
      </c>
      <c r="D27" s="230" t="s">
        <v>159</v>
      </c>
      <c r="E27" s="233" t="s">
        <v>160</v>
      </c>
      <c r="F27" s="358">
        <v>80.900000000000006</v>
      </c>
      <c r="G27" s="109" t="s">
        <v>54</v>
      </c>
      <c r="H27" s="58" t="s">
        <v>64</v>
      </c>
      <c r="I27" s="59">
        <v>2020</v>
      </c>
      <c r="J27" s="60">
        <v>0.47</v>
      </c>
      <c r="K27" s="60">
        <v>0.46</v>
      </c>
      <c r="L27" s="60">
        <v>0.44</v>
      </c>
      <c r="M27" s="60">
        <v>0.42</v>
      </c>
      <c r="N27" s="60">
        <v>0.4</v>
      </c>
      <c r="O27" s="233"/>
      <c r="P27" s="233"/>
      <c r="Q27" s="236"/>
      <c r="R27" s="233"/>
      <c r="S27" s="233"/>
      <c r="T27" s="261"/>
      <c r="U27" s="355"/>
      <c r="V27" s="352"/>
      <c r="W27" s="352"/>
      <c r="X27" s="352"/>
      <c r="Y27" s="352"/>
      <c r="Z27" s="268"/>
      <c r="AA27" s="268"/>
      <c r="AB27" s="268"/>
      <c r="AC27" s="268"/>
      <c r="AD27" s="268"/>
      <c r="AE27" s="268"/>
      <c r="AF27" s="268"/>
      <c r="AG27" s="268"/>
      <c r="AH27" s="268"/>
      <c r="AI27" s="268"/>
      <c r="AJ27" s="268"/>
      <c r="AK27" s="268"/>
    </row>
    <row r="28" spans="1:37" s="41" customFormat="1" ht="67.150000000000006" customHeight="1" x14ac:dyDescent="0.25">
      <c r="A28" s="233"/>
      <c r="B28" s="233"/>
      <c r="C28" s="231"/>
      <c r="D28" s="230"/>
      <c r="E28" s="233"/>
      <c r="F28" s="358"/>
      <c r="G28" s="43" t="s">
        <v>71</v>
      </c>
      <c r="H28" s="43" t="s">
        <v>72</v>
      </c>
      <c r="I28" s="53">
        <v>2020</v>
      </c>
      <c r="J28" s="44">
        <v>0.23</v>
      </c>
      <c r="K28" s="44">
        <v>0.22</v>
      </c>
      <c r="L28" s="44">
        <v>0.22</v>
      </c>
      <c r="M28" s="44">
        <v>0.21</v>
      </c>
      <c r="N28" s="44">
        <v>0.2</v>
      </c>
      <c r="O28" s="233"/>
      <c r="P28" s="233"/>
      <c r="Q28" s="236"/>
      <c r="R28" s="233"/>
      <c r="S28" s="233"/>
      <c r="T28" s="262"/>
      <c r="U28" s="356"/>
      <c r="V28" s="353"/>
      <c r="W28" s="353"/>
      <c r="X28" s="353"/>
      <c r="Y28" s="353"/>
      <c r="Z28" s="269"/>
      <c r="AA28" s="269"/>
      <c r="AB28" s="269"/>
      <c r="AC28" s="269"/>
      <c r="AD28" s="269"/>
      <c r="AE28" s="269"/>
      <c r="AF28" s="269"/>
      <c r="AG28" s="269"/>
      <c r="AH28" s="269"/>
      <c r="AI28" s="269"/>
      <c r="AJ28" s="269"/>
      <c r="AK28" s="269"/>
    </row>
    <row r="29" spans="1:37" x14ac:dyDescent="0.25">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row>
  </sheetData>
  <mergeCells count="95">
    <mergeCell ref="F27:F28"/>
    <mergeCell ref="A21:A26"/>
    <mergeCell ref="B21:B26"/>
    <mergeCell ref="C21:C26"/>
    <mergeCell ref="D21:D26"/>
    <mergeCell ref="E21:E26"/>
    <mergeCell ref="F21:F26"/>
    <mergeCell ref="A27:A28"/>
    <mergeCell ref="B27:B28"/>
    <mergeCell ref="C27:C28"/>
    <mergeCell ref="D27:D28"/>
    <mergeCell ref="E27:E28"/>
    <mergeCell ref="F19:F20"/>
    <mergeCell ref="A16:A18"/>
    <mergeCell ref="B16:B18"/>
    <mergeCell ref="C16:C18"/>
    <mergeCell ref="D16:D18"/>
    <mergeCell ref="E16:E18"/>
    <mergeCell ref="F16:F18"/>
    <mergeCell ref="A19:A20"/>
    <mergeCell ref="B19:B20"/>
    <mergeCell ref="C19:C20"/>
    <mergeCell ref="D19:D20"/>
    <mergeCell ref="E19:E20"/>
    <mergeCell ref="AH16:AH28"/>
    <mergeCell ref="AI16:AI28"/>
    <mergeCell ref="AJ16:AJ28"/>
    <mergeCell ref="AK16:AK28"/>
    <mergeCell ref="Z16:Z28"/>
    <mergeCell ref="AA16:AA28"/>
    <mergeCell ref="AB16:AB28"/>
    <mergeCell ref="AC16:AC28"/>
    <mergeCell ref="AD16:AD28"/>
    <mergeCell ref="AE16:AE28"/>
    <mergeCell ref="G16:G17"/>
    <mergeCell ref="G19:G20"/>
    <mergeCell ref="G22:G24"/>
    <mergeCell ref="AF16:AF28"/>
    <mergeCell ref="AG16:AG28"/>
    <mergeCell ref="G25:G26"/>
    <mergeCell ref="Y16:Y28"/>
    <mergeCell ref="O16:O28"/>
    <mergeCell ref="P16:P28"/>
    <mergeCell ref="Q16:Q28"/>
    <mergeCell ref="R16:R28"/>
    <mergeCell ref="S16:S28"/>
    <mergeCell ref="T16:T28"/>
    <mergeCell ref="U16:U28"/>
    <mergeCell ref="V16:V28"/>
    <mergeCell ref="W16:W28"/>
    <mergeCell ref="X16:X28"/>
    <mergeCell ref="T13:T15"/>
    <mergeCell ref="U13:U15"/>
    <mergeCell ref="Z14:AA15"/>
    <mergeCell ref="AB14:AC15"/>
    <mergeCell ref="H13:H15"/>
    <mergeCell ref="I13:J13"/>
    <mergeCell ref="V13:Y13"/>
    <mergeCell ref="I14:I15"/>
    <mergeCell ref="J14:J15"/>
    <mergeCell ref="K14:N14"/>
    <mergeCell ref="V14:V15"/>
    <mergeCell ref="W14:W15"/>
    <mergeCell ref="X14:X15"/>
    <mergeCell ref="Y14:Y15"/>
    <mergeCell ref="K13:N13"/>
    <mergeCell ref="O13:O15"/>
    <mergeCell ref="S12:S15"/>
    <mergeCell ref="A12:F12"/>
    <mergeCell ref="G12:N12"/>
    <mergeCell ref="O12:Q12"/>
    <mergeCell ref="R12:R15"/>
    <mergeCell ref="Z12:AG12"/>
    <mergeCell ref="AD14:AE15"/>
    <mergeCell ref="Q13:Q15"/>
    <mergeCell ref="A13:A15"/>
    <mergeCell ref="B13:B15"/>
    <mergeCell ref="C13:C15"/>
    <mergeCell ref="D13:D15"/>
    <mergeCell ref="E13:E15"/>
    <mergeCell ref="P13:P15"/>
    <mergeCell ref="T12:Y12"/>
    <mergeCell ref="F13:F15"/>
    <mergeCell ref="G13:G15"/>
    <mergeCell ref="AH12:AH15"/>
    <mergeCell ref="AI12:AI15"/>
    <mergeCell ref="AJ12:AJ15"/>
    <mergeCell ref="AK12:AK15"/>
    <mergeCell ref="AF14:AG15"/>
    <mergeCell ref="A3:AK3"/>
    <mergeCell ref="A4:AK4"/>
    <mergeCell ref="A5:AK5"/>
    <mergeCell ref="A11:F11"/>
    <mergeCell ref="G11:N11"/>
    <mergeCell ref="T11:Y11"/>
  </mergeCells>
  <pageMargins left="0.7" right="0.7" top="0.75" bottom="0.75" header="0.3" footer="0.3"/>
  <pageSetup paperSize="66" scale="38" orientation="landscape" horizontalDpi="4294967295" verticalDpi="4294967295"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A2:AK41"/>
  <sheetViews>
    <sheetView showGridLines="0" topLeftCell="E1" zoomScale="80" zoomScaleNormal="80" workbookViewId="0">
      <pane ySplit="1" topLeftCell="A33" activePane="bottomLeft" state="frozen"/>
      <selection pane="bottomLeft" activeCell="H35" sqref="H35"/>
    </sheetView>
  </sheetViews>
  <sheetFormatPr baseColWidth="10" defaultColWidth="9.140625" defaultRowHeight="15" x14ac:dyDescent="0.25"/>
  <cols>
    <col min="1" max="1" width="31.140625" style="15" customWidth="1"/>
    <col min="2" max="2" width="23.7109375" style="15" customWidth="1"/>
    <col min="3" max="3" width="14.85546875" style="15" customWidth="1"/>
    <col min="4" max="4" width="22" style="15" customWidth="1"/>
    <col min="5" max="6" width="14.85546875" style="15" customWidth="1"/>
    <col min="7" max="7" width="27.5703125" style="1" customWidth="1"/>
    <col min="8" max="8" width="29.42578125" style="1" customWidth="1"/>
    <col min="9" max="9" width="16.140625" style="1" customWidth="1"/>
    <col min="10" max="10" width="12.140625" style="1" bestFit="1" customWidth="1"/>
    <col min="11" max="11" width="13" style="1" customWidth="1"/>
    <col min="12" max="12" width="14.7109375" style="1" customWidth="1"/>
    <col min="13" max="13" width="15.140625" style="1" customWidth="1"/>
    <col min="14" max="15" width="14.85546875" style="1" customWidth="1"/>
    <col min="16" max="16" width="28" style="1" customWidth="1"/>
    <col min="17" max="17" width="42.42578125" style="1" customWidth="1"/>
    <col min="18" max="18" width="46.5703125" style="1" customWidth="1"/>
    <col min="19" max="19" width="21.5703125" style="1" customWidth="1"/>
    <col min="20" max="20" width="26.28515625" style="1" customWidth="1"/>
    <col min="21" max="21" width="19" style="1" customWidth="1"/>
    <col min="22" max="22" width="19.140625" style="1" customWidth="1"/>
    <col min="23" max="25" width="18.5703125" style="1" customWidth="1"/>
    <col min="26" max="26" width="19.85546875" style="1" customWidth="1"/>
    <col min="27" max="27" width="16.28515625" style="1" customWidth="1"/>
    <col min="28" max="28" width="27.7109375" style="1" customWidth="1"/>
    <col min="29" max="29" width="16.5703125" style="1" customWidth="1"/>
    <col min="30" max="30" width="21.7109375" style="1" customWidth="1"/>
    <col min="31" max="31" width="16.28515625" style="1" customWidth="1"/>
    <col min="32" max="32" width="19.7109375" style="1" customWidth="1"/>
    <col min="33" max="34" width="16.7109375" style="1" customWidth="1"/>
    <col min="35" max="35" width="25.28515625" style="1" customWidth="1"/>
    <col min="36" max="36" width="28.5703125" style="1" customWidth="1"/>
    <col min="37" max="37" width="26.85546875" style="15" customWidth="1"/>
    <col min="38" max="38" width="9.140625" style="15"/>
    <col min="39" max="39" width="36.42578125" style="15" customWidth="1"/>
    <col min="40" max="16384" width="9.140625" style="15"/>
  </cols>
  <sheetData>
    <row r="2" spans="1:37" ht="33.75" customHeight="1" x14ac:dyDescent="0.25"/>
    <row r="3" spans="1:37" ht="23.25" x14ac:dyDescent="0.35">
      <c r="A3" s="244"/>
      <c r="B3" s="244"/>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row>
    <row r="4" spans="1:37" ht="16.5" customHeight="1" x14ac:dyDescent="0.35">
      <c r="A4" s="253" t="s">
        <v>191</v>
      </c>
      <c r="B4" s="253"/>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row>
    <row r="5" spans="1:37" ht="23.25" x14ac:dyDescent="0.35">
      <c r="A5" s="253" t="s">
        <v>192</v>
      </c>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c r="AE5" s="253"/>
      <c r="AF5" s="253"/>
      <c r="AG5" s="253"/>
      <c r="AH5" s="253"/>
      <c r="AI5" s="253"/>
      <c r="AJ5" s="253"/>
      <c r="AK5" s="253"/>
    </row>
    <row r="6" spans="1:37" x14ac:dyDescent="0.25">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row>
    <row r="7" spans="1:37" x14ac:dyDescent="0.25">
      <c r="A7" s="4" t="s">
        <v>193</v>
      </c>
      <c r="B7" s="4" t="s">
        <v>230</v>
      </c>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row>
    <row r="8" spans="1:37" x14ac:dyDescent="0.25">
      <c r="A8" s="4"/>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row>
    <row r="9" spans="1:37" x14ac:dyDescent="0.25">
      <c r="A9" s="4"/>
      <c r="B9" s="4"/>
      <c r="C9" s="4"/>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row>
    <row r="10" spans="1:37" ht="6.75" customHeight="1" x14ac:dyDescent="0.25">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row>
    <row r="11" spans="1:37" x14ac:dyDescent="0.25">
      <c r="A11" s="245">
        <v>1</v>
      </c>
      <c r="B11" s="246"/>
      <c r="C11" s="246"/>
      <c r="D11" s="246"/>
      <c r="E11" s="246"/>
      <c r="F11" s="247"/>
      <c r="G11" s="245">
        <v>2</v>
      </c>
      <c r="H11" s="246"/>
      <c r="I11" s="246"/>
      <c r="J11" s="246"/>
      <c r="K11" s="246"/>
      <c r="L11" s="246"/>
      <c r="M11" s="246"/>
      <c r="N11" s="247"/>
      <c r="O11" s="23"/>
      <c r="P11" s="23"/>
      <c r="Q11" s="23">
        <v>3</v>
      </c>
      <c r="R11" s="23">
        <v>4</v>
      </c>
      <c r="S11" s="23">
        <v>5</v>
      </c>
      <c r="T11" s="245">
        <v>6</v>
      </c>
      <c r="U11" s="246"/>
      <c r="V11" s="246"/>
      <c r="W11" s="246"/>
      <c r="X11" s="246"/>
      <c r="Y11" s="247"/>
      <c r="Z11" s="23"/>
      <c r="AA11" s="23"/>
      <c r="AB11" s="23"/>
      <c r="AC11" s="23"/>
      <c r="AD11" s="23"/>
      <c r="AE11" s="23"/>
      <c r="AF11" s="23"/>
      <c r="AG11" s="23"/>
      <c r="AH11" s="2">
        <v>8</v>
      </c>
      <c r="AI11" s="2">
        <v>9</v>
      </c>
      <c r="AJ11" s="2">
        <v>10</v>
      </c>
      <c r="AK11" s="3">
        <v>11</v>
      </c>
    </row>
    <row r="12" spans="1:37" ht="34.9" customHeight="1" x14ac:dyDescent="0.25">
      <c r="A12" s="240" t="s">
        <v>145</v>
      </c>
      <c r="B12" s="248"/>
      <c r="C12" s="248"/>
      <c r="D12" s="248"/>
      <c r="E12" s="248"/>
      <c r="F12" s="249"/>
      <c r="G12" s="240" t="s">
        <v>27</v>
      </c>
      <c r="H12" s="248"/>
      <c r="I12" s="248"/>
      <c r="J12" s="248"/>
      <c r="K12" s="248"/>
      <c r="L12" s="248"/>
      <c r="M12" s="248"/>
      <c r="N12" s="249"/>
      <c r="O12" s="250" t="s">
        <v>173</v>
      </c>
      <c r="P12" s="251"/>
      <c r="Q12" s="252"/>
      <c r="R12" s="250" t="s">
        <v>25</v>
      </c>
      <c r="S12" s="242" t="s">
        <v>33</v>
      </c>
      <c r="T12" s="240" t="s">
        <v>30</v>
      </c>
      <c r="U12" s="248"/>
      <c r="V12" s="248"/>
      <c r="W12" s="248"/>
      <c r="X12" s="248"/>
      <c r="Y12" s="249"/>
      <c r="Z12" s="255" t="s">
        <v>24</v>
      </c>
      <c r="AA12" s="255"/>
      <c r="AB12" s="255"/>
      <c r="AC12" s="255"/>
      <c r="AD12" s="255"/>
      <c r="AE12" s="255"/>
      <c r="AF12" s="255"/>
      <c r="AG12" s="255"/>
      <c r="AH12" s="242" t="s">
        <v>1</v>
      </c>
      <c r="AI12" s="242" t="s">
        <v>13</v>
      </c>
      <c r="AJ12" s="242" t="s">
        <v>2</v>
      </c>
      <c r="AK12" s="243" t="s">
        <v>3</v>
      </c>
    </row>
    <row r="13" spans="1:37" ht="25.15" customHeight="1" x14ac:dyDescent="0.25">
      <c r="A13" s="243" t="s">
        <v>146</v>
      </c>
      <c r="B13" s="243" t="s">
        <v>147</v>
      </c>
      <c r="C13" s="243" t="s">
        <v>148</v>
      </c>
      <c r="D13" s="243" t="s">
        <v>6</v>
      </c>
      <c r="E13" s="243" t="s">
        <v>171</v>
      </c>
      <c r="F13" s="243" t="s">
        <v>149</v>
      </c>
      <c r="G13" s="243" t="s">
        <v>26</v>
      </c>
      <c r="H13" s="243" t="s">
        <v>6</v>
      </c>
      <c r="I13" s="237" t="s">
        <v>14</v>
      </c>
      <c r="J13" s="258"/>
      <c r="K13" s="237" t="s">
        <v>0</v>
      </c>
      <c r="L13" s="238"/>
      <c r="M13" s="238"/>
      <c r="N13" s="238"/>
      <c r="O13" s="242" t="s">
        <v>174</v>
      </c>
      <c r="P13" s="242" t="s">
        <v>175</v>
      </c>
      <c r="Q13" s="242" t="s">
        <v>176</v>
      </c>
      <c r="R13" s="254"/>
      <c r="S13" s="243"/>
      <c r="T13" s="242" t="s">
        <v>26</v>
      </c>
      <c r="U13" s="239" t="s">
        <v>4</v>
      </c>
      <c r="V13" s="240" t="s">
        <v>12</v>
      </c>
      <c r="W13" s="248"/>
      <c r="X13" s="248"/>
      <c r="Y13" s="249"/>
      <c r="Z13" s="26" t="s">
        <v>28</v>
      </c>
      <c r="AA13" s="26" t="s">
        <v>150</v>
      </c>
      <c r="AB13" s="26" t="s">
        <v>28</v>
      </c>
      <c r="AC13" s="26" t="s">
        <v>150</v>
      </c>
      <c r="AD13" s="26" t="s">
        <v>28</v>
      </c>
      <c r="AE13" s="26" t="s">
        <v>150</v>
      </c>
      <c r="AF13" s="26" t="s">
        <v>28</v>
      </c>
      <c r="AG13" s="26" t="s">
        <v>150</v>
      </c>
      <c r="AH13" s="243"/>
      <c r="AI13" s="243"/>
      <c r="AJ13" s="243"/>
      <c r="AK13" s="243"/>
    </row>
    <row r="14" spans="1:37" ht="22.5" customHeight="1" x14ac:dyDescent="0.25">
      <c r="A14" s="243"/>
      <c r="B14" s="243"/>
      <c r="C14" s="243"/>
      <c r="D14" s="243"/>
      <c r="E14" s="243"/>
      <c r="F14" s="243"/>
      <c r="G14" s="243"/>
      <c r="H14" s="243"/>
      <c r="I14" s="239" t="s">
        <v>29</v>
      </c>
      <c r="J14" s="239" t="s">
        <v>7</v>
      </c>
      <c r="K14" s="239" t="s">
        <v>5</v>
      </c>
      <c r="L14" s="239"/>
      <c r="M14" s="239"/>
      <c r="N14" s="240"/>
      <c r="O14" s="243"/>
      <c r="P14" s="243"/>
      <c r="Q14" s="243"/>
      <c r="R14" s="254"/>
      <c r="S14" s="243"/>
      <c r="T14" s="243"/>
      <c r="U14" s="239"/>
      <c r="V14" s="239" t="s">
        <v>8</v>
      </c>
      <c r="W14" s="239" t="s">
        <v>9</v>
      </c>
      <c r="X14" s="239" t="s">
        <v>10</v>
      </c>
      <c r="Y14" s="239" t="s">
        <v>11</v>
      </c>
      <c r="Z14" s="250">
        <v>2021</v>
      </c>
      <c r="AA14" s="252"/>
      <c r="AB14" s="250">
        <v>2022</v>
      </c>
      <c r="AC14" s="252"/>
      <c r="AD14" s="250">
        <v>2023</v>
      </c>
      <c r="AE14" s="252"/>
      <c r="AF14" s="250">
        <v>2024</v>
      </c>
      <c r="AG14" s="252"/>
      <c r="AH14" s="243"/>
      <c r="AI14" s="243"/>
      <c r="AJ14" s="243"/>
      <c r="AK14" s="243"/>
    </row>
    <row r="15" spans="1:37" x14ac:dyDescent="0.25">
      <c r="A15" s="243"/>
      <c r="B15" s="243"/>
      <c r="C15" s="243"/>
      <c r="D15" s="243"/>
      <c r="E15" s="243"/>
      <c r="F15" s="243"/>
      <c r="G15" s="243"/>
      <c r="H15" s="243"/>
      <c r="I15" s="242"/>
      <c r="J15" s="242"/>
      <c r="K15" s="24">
        <v>2021</v>
      </c>
      <c r="L15" s="24">
        <v>2022</v>
      </c>
      <c r="M15" s="24">
        <v>2023</v>
      </c>
      <c r="N15" s="25">
        <v>2024</v>
      </c>
      <c r="O15" s="243"/>
      <c r="P15" s="243"/>
      <c r="Q15" s="243"/>
      <c r="R15" s="254"/>
      <c r="S15" s="243"/>
      <c r="T15" s="243"/>
      <c r="U15" s="242"/>
      <c r="V15" s="242"/>
      <c r="W15" s="242"/>
      <c r="X15" s="242"/>
      <c r="Y15" s="242"/>
      <c r="Z15" s="256"/>
      <c r="AA15" s="257"/>
      <c r="AB15" s="256"/>
      <c r="AC15" s="257"/>
      <c r="AD15" s="256"/>
      <c r="AE15" s="257"/>
      <c r="AF15" s="256"/>
      <c r="AG15" s="257"/>
      <c r="AH15" s="243"/>
      <c r="AI15" s="243"/>
      <c r="AJ15" s="243"/>
      <c r="AK15" s="243"/>
    </row>
    <row r="16" spans="1:37" x14ac:dyDescent="0.25">
      <c r="A16" s="27"/>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row>
    <row r="17" spans="1:37" s="41" customFormat="1" ht="97.5" customHeight="1" x14ac:dyDescent="0.25">
      <c r="A17" s="370" t="s">
        <v>231</v>
      </c>
      <c r="B17" s="370" t="s">
        <v>178</v>
      </c>
      <c r="C17" s="370" t="s">
        <v>232</v>
      </c>
      <c r="D17" s="370" t="s">
        <v>233</v>
      </c>
      <c r="E17" s="370"/>
      <c r="F17" s="370"/>
      <c r="G17" s="370" t="s">
        <v>237</v>
      </c>
      <c r="H17" s="275" t="s">
        <v>637</v>
      </c>
      <c r="I17" s="371">
        <v>2020</v>
      </c>
      <c r="J17" s="373">
        <v>0.71</v>
      </c>
      <c r="K17" s="373">
        <v>0.72</v>
      </c>
      <c r="L17" s="373">
        <v>0.76</v>
      </c>
      <c r="M17" s="373">
        <v>0.78</v>
      </c>
      <c r="N17" s="373">
        <v>0.8</v>
      </c>
      <c r="O17" s="374" t="s">
        <v>180</v>
      </c>
      <c r="P17" s="233" t="s">
        <v>179</v>
      </c>
      <c r="Q17" s="233" t="s">
        <v>236</v>
      </c>
      <c r="R17" s="233"/>
      <c r="S17" s="233"/>
      <c r="T17" s="35" t="s">
        <v>238</v>
      </c>
      <c r="U17" s="73" t="s">
        <v>393</v>
      </c>
      <c r="V17" s="152">
        <v>0</v>
      </c>
      <c r="W17" s="152">
        <v>0.1</v>
      </c>
      <c r="X17" s="152">
        <v>0.1</v>
      </c>
      <c r="Y17" s="152">
        <v>0.1</v>
      </c>
      <c r="Z17" s="123">
        <v>0</v>
      </c>
      <c r="AA17" s="75" t="s">
        <v>293</v>
      </c>
      <c r="AB17" s="123">
        <v>0</v>
      </c>
      <c r="AC17" s="75" t="s">
        <v>293</v>
      </c>
      <c r="AD17" s="123">
        <v>0</v>
      </c>
      <c r="AE17" s="75" t="s">
        <v>293</v>
      </c>
      <c r="AF17" s="123">
        <v>0</v>
      </c>
      <c r="AG17" s="75" t="s">
        <v>293</v>
      </c>
      <c r="AH17" s="94" t="s">
        <v>394</v>
      </c>
      <c r="AI17" s="45" t="s">
        <v>249</v>
      </c>
      <c r="AJ17" s="45" t="s">
        <v>250</v>
      </c>
      <c r="AK17" s="45" t="s">
        <v>251</v>
      </c>
    </row>
    <row r="18" spans="1:37" s="41" customFormat="1" ht="60.75" customHeight="1" x14ac:dyDescent="0.25">
      <c r="A18" s="370"/>
      <c r="B18" s="370"/>
      <c r="C18" s="370"/>
      <c r="D18" s="370"/>
      <c r="E18" s="370"/>
      <c r="F18" s="370"/>
      <c r="G18" s="370"/>
      <c r="H18" s="372"/>
      <c r="I18" s="371"/>
      <c r="J18" s="373"/>
      <c r="K18" s="373"/>
      <c r="L18" s="373"/>
      <c r="M18" s="373"/>
      <c r="N18" s="373"/>
      <c r="O18" s="374"/>
      <c r="P18" s="233"/>
      <c r="Q18" s="233"/>
      <c r="R18" s="233"/>
      <c r="S18" s="233"/>
      <c r="T18" s="97" t="s">
        <v>239</v>
      </c>
      <c r="U18" s="100" t="s">
        <v>383</v>
      </c>
      <c r="V18" s="96">
        <v>5639</v>
      </c>
      <c r="W18" s="96">
        <f>+V18*1.2</f>
        <v>6766.8</v>
      </c>
      <c r="X18" s="96">
        <f t="shared" ref="X18:Y18" si="0">+W18*1.2</f>
        <v>8120.16</v>
      </c>
      <c r="Y18" s="96">
        <f t="shared" si="0"/>
        <v>9744.1919999999991</v>
      </c>
      <c r="Z18" s="124">
        <v>0</v>
      </c>
      <c r="AA18" s="75" t="s">
        <v>293</v>
      </c>
      <c r="AB18" s="124">
        <v>0</v>
      </c>
      <c r="AC18" s="75" t="s">
        <v>293</v>
      </c>
      <c r="AD18" s="124">
        <v>0</v>
      </c>
      <c r="AE18" s="75" t="s">
        <v>293</v>
      </c>
      <c r="AF18" s="124">
        <v>0</v>
      </c>
      <c r="AG18" s="75" t="s">
        <v>293</v>
      </c>
      <c r="AH18" s="94" t="s">
        <v>384</v>
      </c>
      <c r="AI18" s="45" t="s">
        <v>252</v>
      </c>
      <c r="AJ18" s="45" t="s">
        <v>253</v>
      </c>
      <c r="AK18" s="45" t="s">
        <v>254</v>
      </c>
    </row>
    <row r="19" spans="1:37" s="41" customFormat="1" ht="60.75" customHeight="1" x14ac:dyDescent="0.25">
      <c r="A19" s="370"/>
      <c r="B19" s="370"/>
      <c r="C19" s="370"/>
      <c r="D19" s="370"/>
      <c r="E19" s="370"/>
      <c r="F19" s="370"/>
      <c r="G19" s="370"/>
      <c r="H19" s="372"/>
      <c r="I19" s="371"/>
      <c r="J19" s="373"/>
      <c r="K19" s="373"/>
      <c r="L19" s="373"/>
      <c r="M19" s="373"/>
      <c r="N19" s="373"/>
      <c r="O19" s="374"/>
      <c r="P19" s="233"/>
      <c r="Q19" s="233"/>
      <c r="R19" s="233"/>
      <c r="S19" s="233"/>
      <c r="T19" s="97" t="s">
        <v>240</v>
      </c>
      <c r="U19" s="100" t="s">
        <v>381</v>
      </c>
      <c r="V19" s="96">
        <v>8527</v>
      </c>
      <c r="W19" s="96">
        <f>+V19*1.2</f>
        <v>10232.4</v>
      </c>
      <c r="X19" s="96">
        <f t="shared" ref="X19:Y19" si="1">+W19*1.2</f>
        <v>12278.88</v>
      </c>
      <c r="Y19" s="96">
        <f t="shared" si="1"/>
        <v>14734.655999999999</v>
      </c>
      <c r="Z19" s="124">
        <v>0</v>
      </c>
      <c r="AA19" s="75" t="s">
        <v>293</v>
      </c>
      <c r="AB19" s="124">
        <v>0</v>
      </c>
      <c r="AC19" s="75" t="s">
        <v>293</v>
      </c>
      <c r="AD19" s="124">
        <v>0</v>
      </c>
      <c r="AE19" s="75" t="s">
        <v>293</v>
      </c>
      <c r="AF19" s="124">
        <v>0</v>
      </c>
      <c r="AG19" s="75" t="s">
        <v>293</v>
      </c>
      <c r="AH19" s="94" t="s">
        <v>382</v>
      </c>
      <c r="AI19" s="45" t="s">
        <v>255</v>
      </c>
      <c r="AJ19" s="45" t="s">
        <v>256</v>
      </c>
      <c r="AK19" s="45" t="s">
        <v>257</v>
      </c>
    </row>
    <row r="20" spans="1:37" s="41" customFormat="1" ht="60.75" customHeight="1" x14ac:dyDescent="0.25">
      <c r="A20" s="370"/>
      <c r="B20" s="370"/>
      <c r="C20" s="370"/>
      <c r="D20" s="370"/>
      <c r="E20" s="370"/>
      <c r="F20" s="370"/>
      <c r="G20" s="370"/>
      <c r="H20" s="372"/>
      <c r="I20" s="371"/>
      <c r="J20" s="373"/>
      <c r="K20" s="373"/>
      <c r="L20" s="373"/>
      <c r="M20" s="373"/>
      <c r="N20" s="373"/>
      <c r="O20" s="374"/>
      <c r="P20" s="233"/>
      <c r="Q20" s="233"/>
      <c r="R20" s="233"/>
      <c r="S20" s="233"/>
      <c r="T20" s="35" t="s">
        <v>241</v>
      </c>
      <c r="U20" s="73" t="s">
        <v>377</v>
      </c>
      <c r="V20" s="110">
        <v>1</v>
      </c>
      <c r="W20" s="110">
        <v>1</v>
      </c>
      <c r="X20" s="110">
        <v>1</v>
      </c>
      <c r="Y20" s="110">
        <v>1</v>
      </c>
      <c r="Z20" s="123">
        <v>0</v>
      </c>
      <c r="AA20" s="75" t="s">
        <v>293</v>
      </c>
      <c r="AB20" s="123">
        <v>0</v>
      </c>
      <c r="AC20" s="75" t="s">
        <v>293</v>
      </c>
      <c r="AD20" s="123">
        <v>0</v>
      </c>
      <c r="AE20" s="75" t="s">
        <v>293</v>
      </c>
      <c r="AF20" s="123">
        <v>0</v>
      </c>
      <c r="AG20" s="75" t="s">
        <v>293</v>
      </c>
      <c r="AH20" s="94" t="s">
        <v>378</v>
      </c>
      <c r="AI20" s="43" t="s">
        <v>258</v>
      </c>
      <c r="AJ20" s="43" t="s">
        <v>259</v>
      </c>
      <c r="AK20" s="43" t="s">
        <v>260</v>
      </c>
    </row>
    <row r="21" spans="1:37" s="41" customFormat="1" ht="60.75" customHeight="1" x14ac:dyDescent="0.25">
      <c r="A21" s="370"/>
      <c r="B21" s="370"/>
      <c r="C21" s="370"/>
      <c r="D21" s="370"/>
      <c r="E21" s="370"/>
      <c r="F21" s="370"/>
      <c r="G21" s="370"/>
      <c r="H21" s="372"/>
      <c r="I21" s="371"/>
      <c r="J21" s="373"/>
      <c r="K21" s="373"/>
      <c r="L21" s="373"/>
      <c r="M21" s="373"/>
      <c r="N21" s="373"/>
      <c r="O21" s="374"/>
      <c r="P21" s="233"/>
      <c r="Q21" s="233"/>
      <c r="R21" s="233"/>
      <c r="S21" s="233"/>
      <c r="T21" s="35" t="s">
        <v>242</v>
      </c>
      <c r="U21" s="73" t="s">
        <v>379</v>
      </c>
      <c r="V21" s="96">
        <v>250</v>
      </c>
      <c r="W21" s="96">
        <v>250</v>
      </c>
      <c r="X21" s="96">
        <v>250</v>
      </c>
      <c r="Y21" s="96">
        <v>250</v>
      </c>
      <c r="Z21" s="123">
        <v>0</v>
      </c>
      <c r="AA21" s="75" t="s">
        <v>293</v>
      </c>
      <c r="AB21" s="123">
        <v>0</v>
      </c>
      <c r="AC21" s="75" t="s">
        <v>293</v>
      </c>
      <c r="AD21" s="123">
        <v>0</v>
      </c>
      <c r="AE21" s="75" t="s">
        <v>293</v>
      </c>
      <c r="AF21" s="123">
        <v>0</v>
      </c>
      <c r="AG21" s="75" t="s">
        <v>293</v>
      </c>
      <c r="AH21" s="94" t="s">
        <v>380</v>
      </c>
      <c r="AI21" s="43" t="s">
        <v>261</v>
      </c>
      <c r="AJ21" s="43" t="s">
        <v>262</v>
      </c>
      <c r="AK21" s="43" t="s">
        <v>263</v>
      </c>
    </row>
    <row r="22" spans="1:37" s="41" customFormat="1" ht="60.75" customHeight="1" x14ac:dyDescent="0.25">
      <c r="A22" s="370"/>
      <c r="B22" s="370"/>
      <c r="C22" s="370"/>
      <c r="D22" s="370"/>
      <c r="E22" s="370"/>
      <c r="F22" s="370"/>
      <c r="G22" s="370"/>
      <c r="H22" s="372"/>
      <c r="I22" s="371"/>
      <c r="J22" s="373"/>
      <c r="K22" s="373"/>
      <c r="L22" s="373"/>
      <c r="M22" s="373"/>
      <c r="N22" s="373"/>
      <c r="O22" s="374"/>
      <c r="P22" s="233"/>
      <c r="Q22" s="233"/>
      <c r="R22" s="233"/>
      <c r="S22" s="233"/>
      <c r="T22" s="35" t="s">
        <v>243</v>
      </c>
      <c r="U22" s="73" t="s">
        <v>385</v>
      </c>
      <c r="V22" s="74">
        <v>1180</v>
      </c>
      <c r="W22" s="108">
        <v>1180</v>
      </c>
      <c r="X22" s="108">
        <v>1180</v>
      </c>
      <c r="Y22" s="108">
        <v>1180</v>
      </c>
      <c r="Z22" s="123">
        <v>100000</v>
      </c>
      <c r="AA22" s="75" t="s">
        <v>293</v>
      </c>
      <c r="AB22" s="123">
        <v>100000</v>
      </c>
      <c r="AC22" s="75" t="s">
        <v>293</v>
      </c>
      <c r="AD22" s="123">
        <v>100000</v>
      </c>
      <c r="AE22" s="75" t="s">
        <v>293</v>
      </c>
      <c r="AF22" s="123">
        <v>100000</v>
      </c>
      <c r="AG22" s="75" t="s">
        <v>293</v>
      </c>
      <c r="AH22" s="94" t="s">
        <v>382</v>
      </c>
      <c r="AI22" s="43" t="s">
        <v>255</v>
      </c>
      <c r="AJ22" s="43" t="s">
        <v>264</v>
      </c>
      <c r="AK22" s="43" t="s">
        <v>265</v>
      </c>
    </row>
    <row r="23" spans="1:37" s="41" customFormat="1" ht="60.75" customHeight="1" x14ac:dyDescent="0.25">
      <c r="A23" s="370"/>
      <c r="B23" s="370"/>
      <c r="C23" s="370"/>
      <c r="D23" s="370"/>
      <c r="E23" s="370"/>
      <c r="F23" s="370"/>
      <c r="G23" s="370"/>
      <c r="H23" s="372"/>
      <c r="I23" s="371"/>
      <c r="J23" s="373"/>
      <c r="K23" s="373"/>
      <c r="L23" s="373"/>
      <c r="M23" s="373"/>
      <c r="N23" s="373"/>
      <c r="O23" s="374"/>
      <c r="P23" s="233"/>
      <c r="Q23" s="233"/>
      <c r="R23" s="233"/>
      <c r="S23" s="233"/>
      <c r="T23" s="35" t="s">
        <v>244</v>
      </c>
      <c r="U23" s="73" t="s">
        <v>398</v>
      </c>
      <c r="V23" s="74">
        <v>12</v>
      </c>
      <c r="W23" s="108">
        <v>36</v>
      </c>
      <c r="X23" s="108">
        <v>36</v>
      </c>
      <c r="Y23" s="108">
        <v>36</v>
      </c>
      <c r="Z23" s="123">
        <v>2000000</v>
      </c>
      <c r="AA23" s="75" t="s">
        <v>293</v>
      </c>
      <c r="AB23" s="123">
        <v>0</v>
      </c>
      <c r="AC23" s="75" t="s">
        <v>293</v>
      </c>
      <c r="AD23" s="123">
        <v>0</v>
      </c>
      <c r="AE23" s="75" t="s">
        <v>293</v>
      </c>
      <c r="AF23" s="123">
        <v>0</v>
      </c>
      <c r="AG23" s="75" t="s">
        <v>293</v>
      </c>
      <c r="AH23" s="94" t="s">
        <v>386</v>
      </c>
      <c r="AI23" s="43" t="s">
        <v>255</v>
      </c>
      <c r="AJ23" s="43" t="s">
        <v>266</v>
      </c>
      <c r="AK23" s="43" t="s">
        <v>267</v>
      </c>
    </row>
    <row r="24" spans="1:37" s="41" customFormat="1" ht="60.75" customHeight="1" x14ac:dyDescent="0.25">
      <c r="A24" s="370"/>
      <c r="B24" s="370"/>
      <c r="C24" s="370"/>
      <c r="D24" s="370"/>
      <c r="E24" s="370"/>
      <c r="F24" s="370"/>
      <c r="G24" s="370"/>
      <c r="H24" s="372"/>
      <c r="I24" s="371"/>
      <c r="J24" s="373"/>
      <c r="K24" s="373"/>
      <c r="L24" s="373"/>
      <c r="M24" s="373"/>
      <c r="N24" s="373"/>
      <c r="O24" s="374"/>
      <c r="P24" s="233"/>
      <c r="Q24" s="233"/>
      <c r="R24" s="233"/>
      <c r="S24" s="233"/>
      <c r="T24" s="35" t="s">
        <v>245</v>
      </c>
      <c r="U24" s="73" t="s">
        <v>397</v>
      </c>
      <c r="V24" s="110">
        <v>0.05</v>
      </c>
      <c r="W24" s="110">
        <v>0.05</v>
      </c>
      <c r="X24" s="110">
        <v>0.05</v>
      </c>
      <c r="Y24" s="110">
        <v>0.05</v>
      </c>
      <c r="Z24" s="123">
        <v>0</v>
      </c>
      <c r="AA24" s="75" t="s">
        <v>293</v>
      </c>
      <c r="AB24" s="123">
        <v>0</v>
      </c>
      <c r="AC24" s="75" t="s">
        <v>293</v>
      </c>
      <c r="AD24" s="123">
        <v>0</v>
      </c>
      <c r="AE24" s="75" t="s">
        <v>293</v>
      </c>
      <c r="AF24" s="123">
        <v>0</v>
      </c>
      <c r="AG24" s="75" t="s">
        <v>293</v>
      </c>
      <c r="AH24" s="94" t="s">
        <v>387</v>
      </c>
      <c r="AI24" s="43" t="s">
        <v>258</v>
      </c>
      <c r="AJ24" s="43" t="s">
        <v>268</v>
      </c>
      <c r="AK24" s="49" t="s">
        <v>269</v>
      </c>
    </row>
    <row r="25" spans="1:37" s="41" customFormat="1" ht="60.75" customHeight="1" x14ac:dyDescent="0.25">
      <c r="A25" s="370"/>
      <c r="B25" s="370"/>
      <c r="C25" s="370"/>
      <c r="D25" s="370"/>
      <c r="E25" s="370"/>
      <c r="F25" s="370"/>
      <c r="G25" s="370"/>
      <c r="H25" s="372"/>
      <c r="I25" s="371"/>
      <c r="J25" s="373"/>
      <c r="K25" s="373"/>
      <c r="L25" s="373"/>
      <c r="M25" s="373"/>
      <c r="N25" s="373"/>
      <c r="O25" s="374"/>
      <c r="P25" s="233"/>
      <c r="Q25" s="233"/>
      <c r="R25" s="233"/>
      <c r="S25" s="233"/>
      <c r="T25" s="35" t="s">
        <v>392</v>
      </c>
      <c r="U25" s="118" t="s">
        <v>400</v>
      </c>
      <c r="V25" s="110">
        <v>0.05</v>
      </c>
      <c r="W25" s="125">
        <v>0.1</v>
      </c>
      <c r="X25" s="125">
        <v>0.1</v>
      </c>
      <c r="Y25" s="125">
        <v>0.25</v>
      </c>
      <c r="Z25" s="123">
        <v>0</v>
      </c>
      <c r="AA25" s="75" t="s">
        <v>293</v>
      </c>
      <c r="AB25" s="123">
        <v>0</v>
      </c>
      <c r="AC25" s="75" t="s">
        <v>293</v>
      </c>
      <c r="AD25" s="123">
        <v>0</v>
      </c>
      <c r="AE25" s="75" t="s">
        <v>293</v>
      </c>
      <c r="AF25" s="123">
        <v>0</v>
      </c>
      <c r="AG25" s="75" t="s">
        <v>293</v>
      </c>
      <c r="AH25" s="94"/>
      <c r="AI25" s="43" t="s">
        <v>270</v>
      </c>
      <c r="AJ25" s="43" t="s">
        <v>271</v>
      </c>
      <c r="AK25" s="43" t="s">
        <v>272</v>
      </c>
    </row>
    <row r="26" spans="1:37" s="41" customFormat="1" ht="63" x14ac:dyDescent="0.25">
      <c r="A26" s="370"/>
      <c r="B26" s="370"/>
      <c r="C26" s="370"/>
      <c r="D26" s="370"/>
      <c r="E26" s="370"/>
      <c r="F26" s="370"/>
      <c r="G26" s="370"/>
      <c r="H26" s="372"/>
      <c r="I26" s="371"/>
      <c r="J26" s="373"/>
      <c r="K26" s="373"/>
      <c r="L26" s="373"/>
      <c r="M26" s="373"/>
      <c r="N26" s="373"/>
      <c r="O26" s="374"/>
      <c r="P26" s="233"/>
      <c r="Q26" s="233"/>
      <c r="R26" s="233"/>
      <c r="S26" s="233"/>
      <c r="T26" s="35" t="s">
        <v>246</v>
      </c>
      <c r="U26" s="73" t="s">
        <v>391</v>
      </c>
      <c r="V26" s="110">
        <v>0.5</v>
      </c>
      <c r="W26" s="110">
        <v>0.25</v>
      </c>
      <c r="X26" s="110">
        <v>0.25</v>
      </c>
      <c r="Y26" s="74">
        <v>0</v>
      </c>
      <c r="Z26" s="123">
        <v>0</v>
      </c>
      <c r="AA26" s="75" t="s">
        <v>293</v>
      </c>
      <c r="AB26" s="123">
        <v>0</v>
      </c>
      <c r="AC26" s="75" t="s">
        <v>293</v>
      </c>
      <c r="AD26" s="123">
        <v>0</v>
      </c>
      <c r="AE26" s="75" t="s">
        <v>293</v>
      </c>
      <c r="AF26" s="123">
        <v>0</v>
      </c>
      <c r="AG26" s="75" t="s">
        <v>293</v>
      </c>
      <c r="AH26" s="94" t="s">
        <v>384</v>
      </c>
      <c r="AI26" s="47" t="s">
        <v>273</v>
      </c>
      <c r="AJ26" s="43" t="s">
        <v>274</v>
      </c>
      <c r="AK26" s="43" t="s">
        <v>275</v>
      </c>
    </row>
    <row r="27" spans="1:37" s="41" customFormat="1" ht="60.75" customHeight="1" x14ac:dyDescent="0.25">
      <c r="A27" s="370"/>
      <c r="B27" s="370"/>
      <c r="C27" s="370"/>
      <c r="D27" s="370"/>
      <c r="E27" s="370"/>
      <c r="F27" s="370"/>
      <c r="G27" s="370"/>
      <c r="H27" s="372"/>
      <c r="I27" s="371"/>
      <c r="J27" s="373"/>
      <c r="K27" s="373"/>
      <c r="L27" s="373"/>
      <c r="M27" s="373"/>
      <c r="N27" s="373"/>
      <c r="O27" s="374"/>
      <c r="P27" s="233"/>
      <c r="Q27" s="233"/>
      <c r="R27" s="233"/>
      <c r="S27" s="233"/>
      <c r="T27" s="35" t="s">
        <v>247</v>
      </c>
      <c r="U27" s="73" t="s">
        <v>390</v>
      </c>
      <c r="V27" s="123">
        <v>36000000</v>
      </c>
      <c r="W27" s="123">
        <f>+V27*1.05</f>
        <v>37800000</v>
      </c>
      <c r="X27" s="123">
        <f t="shared" ref="X27:Y27" si="2">+W27*1.05</f>
        <v>39690000</v>
      </c>
      <c r="Y27" s="123">
        <f t="shared" si="2"/>
        <v>41674500</v>
      </c>
      <c r="Z27" s="123">
        <v>2005000</v>
      </c>
      <c r="AA27" s="75" t="s">
        <v>293</v>
      </c>
      <c r="AB27" s="123">
        <v>0</v>
      </c>
      <c r="AC27" s="75" t="s">
        <v>293</v>
      </c>
      <c r="AD27" s="123">
        <v>0</v>
      </c>
      <c r="AE27" s="75" t="s">
        <v>293</v>
      </c>
      <c r="AF27" s="123">
        <v>0</v>
      </c>
      <c r="AG27" s="75" t="s">
        <v>293</v>
      </c>
      <c r="AH27" s="94" t="s">
        <v>389</v>
      </c>
      <c r="AI27" s="47" t="s">
        <v>276</v>
      </c>
      <c r="AJ27" s="43" t="s">
        <v>277</v>
      </c>
      <c r="AK27" s="43" t="s">
        <v>278</v>
      </c>
    </row>
    <row r="28" spans="1:37" s="41" customFormat="1" ht="60.75" customHeight="1" x14ac:dyDescent="0.25">
      <c r="A28" s="370"/>
      <c r="B28" s="370"/>
      <c r="C28" s="370"/>
      <c r="D28" s="370"/>
      <c r="E28" s="370"/>
      <c r="F28" s="370"/>
      <c r="G28" s="370"/>
      <c r="H28" s="348"/>
      <c r="I28" s="371"/>
      <c r="J28" s="373"/>
      <c r="K28" s="373"/>
      <c r="L28" s="373"/>
      <c r="M28" s="373"/>
      <c r="N28" s="373"/>
      <c r="O28" s="374"/>
      <c r="P28" s="233"/>
      <c r="Q28" s="233"/>
      <c r="R28" s="233"/>
      <c r="S28" s="233"/>
      <c r="T28" s="35" t="s">
        <v>248</v>
      </c>
      <c r="U28" s="100" t="s">
        <v>399</v>
      </c>
      <c r="V28" s="110">
        <v>0.15</v>
      </c>
      <c r="W28" s="110">
        <v>0.15</v>
      </c>
      <c r="X28" s="110">
        <v>0.15</v>
      </c>
      <c r="Y28" s="110">
        <v>0.15</v>
      </c>
      <c r="Z28" s="123">
        <v>0</v>
      </c>
      <c r="AA28" s="75" t="s">
        <v>293</v>
      </c>
      <c r="AB28" s="123">
        <v>0</v>
      </c>
      <c r="AC28" s="75" t="s">
        <v>293</v>
      </c>
      <c r="AD28" s="123">
        <v>0</v>
      </c>
      <c r="AE28" s="75" t="s">
        <v>293</v>
      </c>
      <c r="AF28" s="123">
        <v>0</v>
      </c>
      <c r="AG28" s="75" t="s">
        <v>293</v>
      </c>
      <c r="AH28" s="94"/>
      <c r="AI28" s="47" t="s">
        <v>279</v>
      </c>
      <c r="AJ28" s="43" t="s">
        <v>280</v>
      </c>
      <c r="AK28" s="43" t="s">
        <v>281</v>
      </c>
    </row>
    <row r="29" spans="1:37" s="41" customFormat="1" ht="60.75" customHeight="1" x14ac:dyDescent="0.25">
      <c r="A29" s="260" t="s">
        <v>231</v>
      </c>
      <c r="B29" s="260" t="s">
        <v>178</v>
      </c>
      <c r="C29" s="298" t="s">
        <v>232</v>
      </c>
      <c r="D29" s="267" t="s">
        <v>235</v>
      </c>
      <c r="E29" s="267"/>
      <c r="F29" s="267"/>
      <c r="G29" s="231" t="s">
        <v>291</v>
      </c>
      <c r="H29" s="364" t="s">
        <v>619</v>
      </c>
      <c r="I29" s="275">
        <v>2020</v>
      </c>
      <c r="J29" s="377">
        <v>0</v>
      </c>
      <c r="K29" s="377">
        <v>0.25</v>
      </c>
      <c r="L29" s="377">
        <v>0.5</v>
      </c>
      <c r="M29" s="377">
        <v>0.75</v>
      </c>
      <c r="N29" s="377">
        <v>1</v>
      </c>
      <c r="O29" s="366" t="s">
        <v>180</v>
      </c>
      <c r="P29" s="267" t="s">
        <v>179</v>
      </c>
      <c r="Q29" s="267" t="s">
        <v>236</v>
      </c>
      <c r="R29" s="267"/>
      <c r="S29" s="267"/>
      <c r="T29" s="35" t="s">
        <v>282</v>
      </c>
      <c r="U29" s="354" t="s">
        <v>388</v>
      </c>
      <c r="V29" s="368">
        <v>0.25</v>
      </c>
      <c r="W29" s="368">
        <v>0.5</v>
      </c>
      <c r="X29" s="368">
        <v>0.75</v>
      </c>
      <c r="Y29" s="368">
        <v>1</v>
      </c>
      <c r="Z29" s="300">
        <f>+((64000*58)/4)+((170256.41*58)/4)</f>
        <v>3396717.9449999998</v>
      </c>
      <c r="AA29" s="361" t="s">
        <v>293</v>
      </c>
      <c r="AB29" s="300">
        <f>+((64000*58)/4)+((170256.41*58)/4)</f>
        <v>3396717.9449999998</v>
      </c>
      <c r="AC29" s="361" t="s">
        <v>293</v>
      </c>
      <c r="AD29" s="300">
        <f>+((64000*58)/4)+((170256.41*58)/4)</f>
        <v>3396717.9449999998</v>
      </c>
      <c r="AE29" s="361" t="s">
        <v>293</v>
      </c>
      <c r="AF29" s="300">
        <f>+((64000*58)/4)+((170256.41*58)/4)</f>
        <v>3396717.9449999998</v>
      </c>
      <c r="AG29" s="361" t="s">
        <v>293</v>
      </c>
      <c r="AH29" s="267" t="s">
        <v>382</v>
      </c>
      <c r="AI29" s="267" t="s">
        <v>288</v>
      </c>
      <c r="AJ29" s="45" t="s">
        <v>284</v>
      </c>
      <c r="AK29" s="45" t="s">
        <v>285</v>
      </c>
    </row>
    <row r="30" spans="1:37" s="41" customFormat="1" ht="60.75" customHeight="1" x14ac:dyDescent="0.25">
      <c r="A30" s="262"/>
      <c r="B30" s="262"/>
      <c r="C30" s="299"/>
      <c r="D30" s="269"/>
      <c r="E30" s="269"/>
      <c r="F30" s="269"/>
      <c r="G30" s="231"/>
      <c r="H30" s="365"/>
      <c r="I30" s="348"/>
      <c r="J30" s="378"/>
      <c r="K30" s="378"/>
      <c r="L30" s="378"/>
      <c r="M30" s="378"/>
      <c r="N30" s="378"/>
      <c r="O30" s="367"/>
      <c r="P30" s="269"/>
      <c r="Q30" s="269"/>
      <c r="R30" s="269"/>
      <c r="S30" s="269"/>
      <c r="T30" s="35" t="s">
        <v>283</v>
      </c>
      <c r="U30" s="356"/>
      <c r="V30" s="346"/>
      <c r="W30" s="346"/>
      <c r="X30" s="346"/>
      <c r="Y30" s="346"/>
      <c r="Z30" s="304"/>
      <c r="AA30" s="362"/>
      <c r="AB30" s="304"/>
      <c r="AC30" s="362"/>
      <c r="AD30" s="304"/>
      <c r="AE30" s="362"/>
      <c r="AF30" s="304"/>
      <c r="AG30" s="362"/>
      <c r="AH30" s="269"/>
      <c r="AI30" s="269"/>
      <c r="AJ30" s="45" t="s">
        <v>286</v>
      </c>
      <c r="AK30" s="45" t="s">
        <v>287</v>
      </c>
    </row>
    <row r="31" spans="1:37" s="42" customFormat="1" ht="60.75" customHeight="1" x14ac:dyDescent="0.25">
      <c r="A31" s="298" t="s">
        <v>231</v>
      </c>
      <c r="B31" s="298" t="s">
        <v>178</v>
      </c>
      <c r="C31" s="298" t="s">
        <v>232</v>
      </c>
      <c r="D31" s="267" t="s">
        <v>234</v>
      </c>
      <c r="E31" s="267"/>
      <c r="F31" s="267"/>
      <c r="G31" s="298" t="s">
        <v>289</v>
      </c>
      <c r="H31" s="58" t="s">
        <v>620</v>
      </c>
      <c r="I31" s="59">
        <v>2020</v>
      </c>
      <c r="J31" s="61" t="s">
        <v>300</v>
      </c>
      <c r="K31" s="61" t="s">
        <v>300</v>
      </c>
      <c r="L31" s="61" t="s">
        <v>300</v>
      </c>
      <c r="M31" s="61" t="s">
        <v>300</v>
      </c>
      <c r="N31" s="61" t="s">
        <v>300</v>
      </c>
      <c r="O31" s="267" t="s">
        <v>180</v>
      </c>
      <c r="P31" s="45" t="s">
        <v>179</v>
      </c>
      <c r="Q31" s="45" t="s">
        <v>236</v>
      </c>
      <c r="R31" s="43"/>
      <c r="S31" s="43"/>
      <c r="T31" s="359" t="s">
        <v>290</v>
      </c>
      <c r="U31" s="359" t="s">
        <v>292</v>
      </c>
      <c r="V31" s="361">
        <v>4</v>
      </c>
      <c r="W31" s="361">
        <v>4</v>
      </c>
      <c r="X31" s="361">
        <v>4</v>
      </c>
      <c r="Y31" s="361">
        <v>4</v>
      </c>
      <c r="Z31" s="379">
        <v>0</v>
      </c>
      <c r="AA31" s="361" t="s">
        <v>293</v>
      </c>
      <c r="AB31" s="379">
        <v>0</v>
      </c>
      <c r="AC31" s="361" t="s">
        <v>293</v>
      </c>
      <c r="AD31" s="379">
        <v>0</v>
      </c>
      <c r="AE31" s="361" t="s">
        <v>293</v>
      </c>
      <c r="AF31" s="379">
        <v>0</v>
      </c>
      <c r="AG31" s="361" t="s">
        <v>293</v>
      </c>
      <c r="AH31" s="298" t="s">
        <v>294</v>
      </c>
      <c r="AI31" s="43" t="s">
        <v>295</v>
      </c>
      <c r="AJ31" s="43" t="s">
        <v>296</v>
      </c>
      <c r="AK31" s="43" t="s">
        <v>301</v>
      </c>
    </row>
    <row r="32" spans="1:37" s="42" customFormat="1" ht="60.75" customHeight="1" x14ac:dyDescent="0.25">
      <c r="A32" s="286"/>
      <c r="B32" s="286" t="s">
        <v>178</v>
      </c>
      <c r="C32" s="286" t="s">
        <v>232</v>
      </c>
      <c r="D32" s="268"/>
      <c r="E32" s="268"/>
      <c r="F32" s="268"/>
      <c r="G32" s="286"/>
      <c r="H32" s="58" t="s">
        <v>621</v>
      </c>
      <c r="I32" s="59">
        <v>2020</v>
      </c>
      <c r="J32" s="61" t="s">
        <v>299</v>
      </c>
      <c r="K32" s="61" t="s">
        <v>299</v>
      </c>
      <c r="L32" s="61" t="s">
        <v>299</v>
      </c>
      <c r="M32" s="61" t="s">
        <v>299</v>
      </c>
      <c r="N32" s="61" t="s">
        <v>299</v>
      </c>
      <c r="O32" s="268"/>
      <c r="P32" s="45" t="s">
        <v>179</v>
      </c>
      <c r="Q32" s="45" t="s">
        <v>236</v>
      </c>
      <c r="R32" s="43"/>
      <c r="S32" s="43"/>
      <c r="T32" s="369"/>
      <c r="U32" s="369"/>
      <c r="V32" s="363"/>
      <c r="W32" s="363"/>
      <c r="X32" s="363"/>
      <c r="Y32" s="363"/>
      <c r="Z32" s="380"/>
      <c r="AA32" s="363"/>
      <c r="AB32" s="380"/>
      <c r="AC32" s="363"/>
      <c r="AD32" s="380"/>
      <c r="AE32" s="363"/>
      <c r="AF32" s="380"/>
      <c r="AG32" s="363"/>
      <c r="AH32" s="286"/>
      <c r="AI32" s="43" t="s">
        <v>295</v>
      </c>
      <c r="AJ32" s="43" t="s">
        <v>296</v>
      </c>
      <c r="AK32" s="43" t="s">
        <v>297</v>
      </c>
    </row>
    <row r="33" spans="1:37" s="42" customFormat="1" ht="60.75" customHeight="1" x14ac:dyDescent="0.25">
      <c r="A33" s="299"/>
      <c r="B33" s="299" t="s">
        <v>178</v>
      </c>
      <c r="C33" s="299" t="s">
        <v>232</v>
      </c>
      <c r="D33" s="269"/>
      <c r="E33" s="269"/>
      <c r="F33" s="269"/>
      <c r="G33" s="299"/>
      <c r="H33" s="58" t="s">
        <v>622</v>
      </c>
      <c r="I33" s="59">
        <v>2020</v>
      </c>
      <c r="J33" s="61" t="s">
        <v>298</v>
      </c>
      <c r="K33" s="61" t="s">
        <v>298</v>
      </c>
      <c r="L33" s="61" t="s">
        <v>298</v>
      </c>
      <c r="M33" s="61" t="s">
        <v>298</v>
      </c>
      <c r="N33" s="61" t="s">
        <v>298</v>
      </c>
      <c r="O33" s="269"/>
      <c r="P33" s="45" t="s">
        <v>179</v>
      </c>
      <c r="Q33" s="45" t="s">
        <v>236</v>
      </c>
      <c r="R33" s="43"/>
      <c r="S33" s="43"/>
      <c r="T33" s="360"/>
      <c r="U33" s="360"/>
      <c r="V33" s="362"/>
      <c r="W33" s="362"/>
      <c r="X33" s="362"/>
      <c r="Y33" s="362"/>
      <c r="Z33" s="381"/>
      <c r="AA33" s="362"/>
      <c r="AB33" s="381"/>
      <c r="AC33" s="362"/>
      <c r="AD33" s="381"/>
      <c r="AE33" s="362"/>
      <c r="AF33" s="381"/>
      <c r="AG33" s="362"/>
      <c r="AH33" s="299"/>
      <c r="AI33" s="43" t="s">
        <v>295</v>
      </c>
      <c r="AJ33" s="43" t="s">
        <v>296</v>
      </c>
      <c r="AK33" s="43" t="s">
        <v>297</v>
      </c>
    </row>
    <row r="34" spans="1:37" s="41" customFormat="1" ht="115.5" customHeight="1" x14ac:dyDescent="0.25">
      <c r="A34" s="267" t="s">
        <v>198</v>
      </c>
      <c r="B34" s="267" t="s">
        <v>199</v>
      </c>
      <c r="C34" s="267" t="s">
        <v>314</v>
      </c>
      <c r="D34" s="267" t="s">
        <v>315</v>
      </c>
      <c r="E34" s="375">
        <v>35.755703892499028</v>
      </c>
      <c r="F34" s="375">
        <v>32.030388547533725</v>
      </c>
      <c r="G34" s="77" t="s">
        <v>365</v>
      </c>
      <c r="H34" s="45" t="s">
        <v>623</v>
      </c>
      <c r="I34" s="45">
        <v>2020</v>
      </c>
      <c r="J34" s="48">
        <v>0</v>
      </c>
      <c r="K34" s="48">
        <v>0.02</v>
      </c>
      <c r="L34" s="48">
        <v>0.05</v>
      </c>
      <c r="M34" s="48">
        <v>7.4999999999999997E-2</v>
      </c>
      <c r="N34" s="48">
        <v>0.1</v>
      </c>
      <c r="O34" s="267" t="s">
        <v>204</v>
      </c>
      <c r="P34" s="45" t="s">
        <v>206</v>
      </c>
      <c r="Q34" s="45" t="s">
        <v>205</v>
      </c>
      <c r="R34" s="45"/>
      <c r="S34" s="45"/>
      <c r="T34" s="359" t="s">
        <v>395</v>
      </c>
      <c r="U34" s="359" t="s">
        <v>396</v>
      </c>
      <c r="V34" s="359">
        <v>1</v>
      </c>
      <c r="W34" s="359">
        <v>1</v>
      </c>
      <c r="X34" s="359">
        <v>1</v>
      </c>
      <c r="Y34" s="359">
        <v>1</v>
      </c>
      <c r="Z34" s="123">
        <v>0</v>
      </c>
      <c r="AA34" s="75" t="s">
        <v>293</v>
      </c>
      <c r="AB34" s="123">
        <v>0</v>
      </c>
      <c r="AC34" s="75" t="s">
        <v>293</v>
      </c>
      <c r="AD34" s="123">
        <v>0</v>
      </c>
      <c r="AE34" s="75" t="s">
        <v>293</v>
      </c>
      <c r="AF34" s="123">
        <v>0</v>
      </c>
      <c r="AG34" s="75" t="s">
        <v>293</v>
      </c>
      <c r="AH34" s="94" t="s">
        <v>342</v>
      </c>
      <c r="AI34" s="45" t="s">
        <v>339</v>
      </c>
      <c r="AJ34" s="45" t="s">
        <v>337</v>
      </c>
      <c r="AK34" s="45" t="s">
        <v>338</v>
      </c>
    </row>
    <row r="35" spans="1:37" s="41" customFormat="1" ht="115.5" customHeight="1" x14ac:dyDescent="0.25">
      <c r="A35" s="269"/>
      <c r="B35" s="269"/>
      <c r="C35" s="269"/>
      <c r="D35" s="269"/>
      <c r="E35" s="376"/>
      <c r="F35" s="376"/>
      <c r="G35" s="46" t="s">
        <v>336</v>
      </c>
      <c r="H35" s="45" t="s">
        <v>624</v>
      </c>
      <c r="I35" s="45">
        <v>2020</v>
      </c>
      <c r="J35" s="48">
        <v>0</v>
      </c>
      <c r="K35" s="78">
        <v>3.7499999999999999E-2</v>
      </c>
      <c r="L35" s="79">
        <v>7.4499999999999997E-2</v>
      </c>
      <c r="M35" s="78">
        <v>0.112</v>
      </c>
      <c r="N35" s="48">
        <v>0.15</v>
      </c>
      <c r="O35" s="269"/>
      <c r="P35" s="45" t="s">
        <v>206</v>
      </c>
      <c r="Q35" s="45" t="s">
        <v>316</v>
      </c>
      <c r="R35" s="45"/>
      <c r="S35" s="45"/>
      <c r="T35" s="360"/>
      <c r="U35" s="360"/>
      <c r="V35" s="360"/>
      <c r="W35" s="360"/>
      <c r="X35" s="360"/>
      <c r="Y35" s="360"/>
      <c r="Z35" s="123">
        <v>0</v>
      </c>
      <c r="AA35" s="75" t="s">
        <v>293</v>
      </c>
      <c r="AB35" s="123">
        <v>0</v>
      </c>
      <c r="AC35" s="75" t="s">
        <v>293</v>
      </c>
      <c r="AD35" s="123">
        <v>0</v>
      </c>
      <c r="AE35" s="75" t="s">
        <v>293</v>
      </c>
      <c r="AF35" s="123">
        <v>0</v>
      </c>
      <c r="AG35" s="75" t="s">
        <v>293</v>
      </c>
      <c r="AH35" s="94" t="s">
        <v>342</v>
      </c>
      <c r="AI35" s="45" t="s">
        <v>339</v>
      </c>
      <c r="AJ35" s="45" t="s">
        <v>340</v>
      </c>
      <c r="AK35" s="45" t="s">
        <v>341</v>
      </c>
    </row>
    <row r="40" spans="1:37" x14ac:dyDescent="0.25">
      <c r="A40" s="39"/>
    </row>
    <row r="41" spans="1:37" x14ac:dyDescent="0.25">
      <c r="A41" s="40"/>
    </row>
  </sheetData>
  <autoFilter ref="A15:AK15">
    <filterColumn colId="25" showButton="0"/>
    <filterColumn colId="27" showButton="0"/>
    <filterColumn colId="29" showButton="0"/>
    <filterColumn colId="31" showButton="0"/>
  </autoFilter>
  <mergeCells count="133">
    <mergeCell ref="AD31:AD33"/>
    <mergeCell ref="AE31:AE33"/>
    <mergeCell ref="AF31:AF33"/>
    <mergeCell ref="AG31:AG33"/>
    <mergeCell ref="AH31:AH33"/>
    <mergeCell ref="Y31:Y33"/>
    <mergeCell ref="Z31:Z33"/>
    <mergeCell ref="AA31:AA33"/>
    <mergeCell ref="AB31:AB33"/>
    <mergeCell ref="AC31:AC33"/>
    <mergeCell ref="P29:P30"/>
    <mergeCell ref="Q29:Q30"/>
    <mergeCell ref="R29:R30"/>
    <mergeCell ref="S29:S30"/>
    <mergeCell ref="A29:A30"/>
    <mergeCell ref="B29:B30"/>
    <mergeCell ref="C29:C30"/>
    <mergeCell ref="D29:D30"/>
    <mergeCell ref="E29:E30"/>
    <mergeCell ref="F29:F30"/>
    <mergeCell ref="A17:A28"/>
    <mergeCell ref="O34:O35"/>
    <mergeCell ref="O31:O33"/>
    <mergeCell ref="A34:A35"/>
    <mergeCell ref="B34:B35"/>
    <mergeCell ref="C34:C35"/>
    <mergeCell ref="D34:D35"/>
    <mergeCell ref="E34:E35"/>
    <mergeCell ref="F34:F35"/>
    <mergeCell ref="I29:I30"/>
    <mergeCell ref="J29:J30"/>
    <mergeCell ref="K29:K30"/>
    <mergeCell ref="L29:L30"/>
    <mergeCell ref="M29:M30"/>
    <mergeCell ref="N29:N30"/>
    <mergeCell ref="G12:N12"/>
    <mergeCell ref="K13:N13"/>
    <mergeCell ref="Z14:AA15"/>
    <mergeCell ref="AB14:AC15"/>
    <mergeCell ref="AD14:AE15"/>
    <mergeCell ref="AF14:AG15"/>
    <mergeCell ref="R17:R28"/>
    <mergeCell ref="O13:O15"/>
    <mergeCell ref="P13:P15"/>
    <mergeCell ref="Q13:Q15"/>
    <mergeCell ref="T13:T15"/>
    <mergeCell ref="U13:U15"/>
    <mergeCell ref="Q17:Q28"/>
    <mergeCell ref="P17:P28"/>
    <mergeCell ref="O17:O28"/>
    <mergeCell ref="S17:S28"/>
    <mergeCell ref="I13:J13"/>
    <mergeCell ref="V13:Y13"/>
    <mergeCell ref="I14:I15"/>
    <mergeCell ref="J14:J15"/>
    <mergeCell ref="K14:N14"/>
    <mergeCell ref="V14:V15"/>
    <mergeCell ref="W14:W15"/>
    <mergeCell ref="X14:X15"/>
    <mergeCell ref="Y14:Y15"/>
    <mergeCell ref="D17:D28"/>
    <mergeCell ref="C17:C28"/>
    <mergeCell ref="B17:B28"/>
    <mergeCell ref="I17:I28"/>
    <mergeCell ref="H17:H28"/>
    <mergeCell ref="G17:G28"/>
    <mergeCell ref="F17:F28"/>
    <mergeCell ref="E17:E28"/>
    <mergeCell ref="J17:J28"/>
    <mergeCell ref="N17:N28"/>
    <mergeCell ref="M17:M28"/>
    <mergeCell ref="L17:L28"/>
    <mergeCell ref="K17:K28"/>
    <mergeCell ref="A3:AK3"/>
    <mergeCell ref="A4:AK4"/>
    <mergeCell ref="A5:AK5"/>
    <mergeCell ref="A11:F11"/>
    <mergeCell ref="G11:N11"/>
    <mergeCell ref="T11:Y11"/>
    <mergeCell ref="Z12:AG12"/>
    <mergeCell ref="AH12:AH15"/>
    <mergeCell ref="AI12:AI15"/>
    <mergeCell ref="AJ12:AJ15"/>
    <mergeCell ref="AK12:AK15"/>
    <mergeCell ref="A13:A15"/>
    <mergeCell ref="B13:B15"/>
    <mergeCell ref="C13:C15"/>
    <mergeCell ref="D13:D15"/>
    <mergeCell ref="E13:E15"/>
    <mergeCell ref="A12:F12"/>
    <mergeCell ref="O12:Q12"/>
    <mergeCell ref="R12:R15"/>
    <mergeCell ref="S12:S15"/>
    <mergeCell ref="T12:Y12"/>
    <mergeCell ref="F13:F15"/>
    <mergeCell ref="G13:G15"/>
    <mergeCell ref="H13:H15"/>
    <mergeCell ref="AD29:AD30"/>
    <mergeCell ref="AE29:AE30"/>
    <mergeCell ref="AF29:AF30"/>
    <mergeCell ref="AG29:AG30"/>
    <mergeCell ref="AH29:AH30"/>
    <mergeCell ref="AI29:AI30"/>
    <mergeCell ref="A31:A33"/>
    <mergeCell ref="B31:B33"/>
    <mergeCell ref="C31:C33"/>
    <mergeCell ref="D31:D33"/>
    <mergeCell ref="G31:G33"/>
    <mergeCell ref="E31:E33"/>
    <mergeCell ref="F31:F33"/>
    <mergeCell ref="G29:G30"/>
    <mergeCell ref="H29:H30"/>
    <mergeCell ref="O29:O30"/>
    <mergeCell ref="U29:U30"/>
    <mergeCell ref="V29:V30"/>
    <mergeCell ref="W29:W30"/>
    <mergeCell ref="X29:X30"/>
    <mergeCell ref="Y29:Y30"/>
    <mergeCell ref="Z29:Z30"/>
    <mergeCell ref="T31:T33"/>
    <mergeCell ref="U31:U33"/>
    <mergeCell ref="T34:T35"/>
    <mergeCell ref="U34:U35"/>
    <mergeCell ref="V34:V35"/>
    <mergeCell ref="W34:W35"/>
    <mergeCell ref="X34:X35"/>
    <mergeCell ref="Y34:Y35"/>
    <mergeCell ref="AA29:AA30"/>
    <mergeCell ref="AB29:AB30"/>
    <mergeCell ref="AC29:AC30"/>
    <mergeCell ref="V31:V33"/>
    <mergeCell ref="W31:W33"/>
    <mergeCell ref="X31:X33"/>
  </mergeCells>
  <pageMargins left="0.7" right="0.7" top="0.75" bottom="0.75" header="0.3" footer="0.3"/>
  <pageSetup paperSize="66" scale="38" orientation="landscape" horizontalDpi="4294967295" verticalDpi="4294967295"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A2:AN26"/>
  <sheetViews>
    <sheetView showGridLines="0" topLeftCell="C14" zoomScale="70" zoomScaleNormal="70" workbookViewId="0">
      <selection activeCell="N23" sqref="N23"/>
    </sheetView>
  </sheetViews>
  <sheetFormatPr baseColWidth="10" defaultColWidth="9.140625" defaultRowHeight="15" x14ac:dyDescent="0.25"/>
  <cols>
    <col min="1" max="1" width="31.140625" style="15" customWidth="1"/>
    <col min="2" max="2" width="23.7109375" style="10" customWidth="1"/>
    <col min="3" max="3" width="21.7109375" style="10" customWidth="1"/>
    <col min="4" max="4" width="22" style="10" customWidth="1"/>
    <col min="5" max="6" width="14.85546875" style="15" customWidth="1"/>
    <col min="7" max="7" width="27.5703125" style="1" customWidth="1"/>
    <col min="8" max="8" width="29.42578125" style="1" customWidth="1"/>
    <col min="9" max="9" width="16.140625" style="1" customWidth="1"/>
    <col min="10" max="10" width="12.140625" style="1" bestFit="1" customWidth="1"/>
    <col min="11" max="11" width="13" style="1" customWidth="1"/>
    <col min="12" max="12" width="14.7109375" style="1" customWidth="1"/>
    <col min="13" max="13" width="15.140625" style="1" customWidth="1"/>
    <col min="14" max="15" width="14.85546875" style="1" customWidth="1"/>
    <col min="16" max="16" width="28" style="1" customWidth="1"/>
    <col min="17" max="17" width="42.42578125" style="1" customWidth="1"/>
    <col min="18" max="18" width="27.140625" style="1" customWidth="1"/>
    <col min="19" max="19" width="22" style="1" customWidth="1"/>
    <col min="20" max="20" width="23.28515625" style="1" customWidth="1"/>
    <col min="21" max="21" width="19.5703125" style="1" customWidth="1"/>
    <col min="22" max="25" width="14.5703125" style="1" customWidth="1"/>
    <col min="26" max="33" width="16.85546875" style="1" customWidth="1"/>
    <col min="34" max="34" width="16.7109375" style="1" customWidth="1"/>
    <col min="35" max="35" width="18.7109375" style="1" customWidth="1"/>
    <col min="36" max="36" width="18" style="1" customWidth="1"/>
    <col min="37" max="37" width="21.140625" style="15" customWidth="1"/>
    <col min="38" max="38" width="13.85546875" style="15" customWidth="1"/>
    <col min="39" max="39" width="13" style="15" customWidth="1"/>
    <col min="40" max="40" width="11.140625" style="15" bestFit="1" customWidth="1"/>
    <col min="41" max="16384" width="9.140625" style="15"/>
  </cols>
  <sheetData>
    <row r="2" spans="1:37" ht="33.75" customHeight="1" x14ac:dyDescent="0.25"/>
    <row r="3" spans="1:37" ht="23.25" x14ac:dyDescent="0.35">
      <c r="A3" s="244"/>
      <c r="B3" s="244"/>
      <c r="C3" s="244"/>
      <c r="D3" s="244"/>
      <c r="E3" s="244"/>
      <c r="F3" s="244"/>
      <c r="G3" s="244"/>
      <c r="H3" s="244"/>
      <c r="I3" s="244"/>
      <c r="J3" s="244"/>
      <c r="K3" s="244"/>
      <c r="L3" s="244"/>
      <c r="M3" s="244"/>
      <c r="N3" s="244"/>
      <c r="O3" s="244"/>
      <c r="P3" s="244"/>
      <c r="Q3" s="244"/>
      <c r="R3" s="244"/>
      <c r="S3" s="244"/>
      <c r="T3" s="244"/>
      <c r="U3" s="244"/>
      <c r="V3" s="244"/>
      <c r="W3" s="244"/>
      <c r="X3" s="244"/>
      <c r="Y3" s="244"/>
      <c r="Z3" s="244"/>
      <c r="AA3" s="244"/>
      <c r="AB3" s="244"/>
      <c r="AC3" s="244"/>
      <c r="AD3" s="244"/>
      <c r="AE3" s="244"/>
      <c r="AF3" s="244"/>
      <c r="AG3" s="244"/>
      <c r="AH3" s="244"/>
      <c r="AI3" s="244"/>
      <c r="AJ3" s="244"/>
      <c r="AK3" s="244"/>
    </row>
    <row r="4" spans="1:37" ht="16.5" customHeight="1" x14ac:dyDescent="0.35">
      <c r="A4" s="253" t="s">
        <v>191</v>
      </c>
      <c r="B4" s="253"/>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row>
    <row r="5" spans="1:37" ht="23.25" x14ac:dyDescent="0.35">
      <c r="A5" s="253" t="s">
        <v>192</v>
      </c>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c r="AE5" s="253"/>
      <c r="AF5" s="253"/>
      <c r="AG5" s="253"/>
      <c r="AH5" s="253"/>
      <c r="AI5" s="253"/>
      <c r="AJ5" s="253"/>
      <c r="AK5" s="253"/>
    </row>
    <row r="6" spans="1:37" x14ac:dyDescent="0.25">
      <c r="A6" s="4"/>
      <c r="B6" s="36"/>
      <c r="C6" s="36"/>
      <c r="D6" s="36"/>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row>
    <row r="7" spans="1:37" x14ac:dyDescent="0.25">
      <c r="A7" s="28" t="s">
        <v>193</v>
      </c>
      <c r="B7" s="36" t="s">
        <v>303</v>
      </c>
      <c r="C7" s="36"/>
      <c r="D7" s="36"/>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row>
    <row r="8" spans="1:37" x14ac:dyDescent="0.25">
      <c r="A8" s="4"/>
      <c r="B8" s="36"/>
      <c r="C8" s="36"/>
      <c r="D8" s="36"/>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row>
    <row r="9" spans="1:37" x14ac:dyDescent="0.25">
      <c r="A9" s="4"/>
      <c r="B9" s="36"/>
      <c r="C9" s="36"/>
      <c r="D9" s="36"/>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row>
    <row r="10" spans="1:37" ht="6.75" customHeight="1" x14ac:dyDescent="0.25">
      <c r="A10" s="9"/>
      <c r="B10" s="37"/>
      <c r="C10" s="37"/>
      <c r="D10" s="37"/>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row>
    <row r="11" spans="1:37" x14ac:dyDescent="0.25">
      <c r="A11" s="245">
        <v>1</v>
      </c>
      <c r="B11" s="246"/>
      <c r="C11" s="246"/>
      <c r="D11" s="246"/>
      <c r="E11" s="246"/>
      <c r="F11" s="247"/>
      <c r="G11" s="245">
        <v>2</v>
      </c>
      <c r="H11" s="246"/>
      <c r="I11" s="246"/>
      <c r="J11" s="246"/>
      <c r="K11" s="246"/>
      <c r="L11" s="246"/>
      <c r="M11" s="246"/>
      <c r="N11" s="247"/>
      <c r="O11" s="23"/>
      <c r="P11" s="23"/>
      <c r="Q11" s="23">
        <v>3</v>
      </c>
      <c r="R11" s="23">
        <v>4</v>
      </c>
      <c r="S11" s="23">
        <v>5</v>
      </c>
      <c r="T11" s="245">
        <v>6</v>
      </c>
      <c r="U11" s="246"/>
      <c r="V11" s="246"/>
      <c r="W11" s="246"/>
      <c r="X11" s="246"/>
      <c r="Y11" s="247"/>
      <c r="Z11" s="23"/>
      <c r="AA11" s="23"/>
      <c r="AB11" s="23"/>
      <c r="AC11" s="23"/>
      <c r="AD11" s="23"/>
      <c r="AE11" s="23"/>
      <c r="AF11" s="23"/>
      <c r="AG11" s="23"/>
      <c r="AH11" s="2">
        <v>8</v>
      </c>
      <c r="AI11" s="2">
        <v>9</v>
      </c>
      <c r="AJ11" s="2">
        <v>10</v>
      </c>
      <c r="AK11" s="3">
        <v>11</v>
      </c>
    </row>
    <row r="12" spans="1:37" ht="34.9" customHeight="1" x14ac:dyDescent="0.25">
      <c r="A12" s="240" t="s">
        <v>145</v>
      </c>
      <c r="B12" s="248"/>
      <c r="C12" s="248"/>
      <c r="D12" s="248"/>
      <c r="E12" s="248"/>
      <c r="F12" s="249"/>
      <c r="G12" s="240" t="s">
        <v>27</v>
      </c>
      <c r="H12" s="248"/>
      <c r="I12" s="248"/>
      <c r="J12" s="248"/>
      <c r="K12" s="248"/>
      <c r="L12" s="248"/>
      <c r="M12" s="248"/>
      <c r="N12" s="249"/>
      <c r="O12" s="250" t="s">
        <v>173</v>
      </c>
      <c r="P12" s="251"/>
      <c r="Q12" s="252"/>
      <c r="R12" s="250" t="s">
        <v>25</v>
      </c>
      <c r="S12" s="242" t="s">
        <v>33</v>
      </c>
      <c r="T12" s="240" t="s">
        <v>30</v>
      </c>
      <c r="U12" s="248"/>
      <c r="V12" s="248"/>
      <c r="W12" s="248"/>
      <c r="X12" s="248"/>
      <c r="Y12" s="249"/>
      <c r="Z12" s="255" t="s">
        <v>24</v>
      </c>
      <c r="AA12" s="255"/>
      <c r="AB12" s="255"/>
      <c r="AC12" s="255"/>
      <c r="AD12" s="255"/>
      <c r="AE12" s="255"/>
      <c r="AF12" s="255"/>
      <c r="AG12" s="255"/>
      <c r="AH12" s="242" t="s">
        <v>1</v>
      </c>
      <c r="AI12" s="242" t="s">
        <v>13</v>
      </c>
      <c r="AJ12" s="242" t="s">
        <v>2</v>
      </c>
      <c r="AK12" s="243" t="s">
        <v>3</v>
      </c>
    </row>
    <row r="13" spans="1:37" ht="25.15" customHeight="1" x14ac:dyDescent="0.25">
      <c r="A13" s="243" t="s">
        <v>146</v>
      </c>
      <c r="B13" s="243" t="s">
        <v>147</v>
      </c>
      <c r="C13" s="243" t="s">
        <v>148</v>
      </c>
      <c r="D13" s="243" t="s">
        <v>6</v>
      </c>
      <c r="E13" s="243" t="s">
        <v>171</v>
      </c>
      <c r="F13" s="243" t="s">
        <v>149</v>
      </c>
      <c r="G13" s="243" t="s">
        <v>26</v>
      </c>
      <c r="H13" s="243" t="s">
        <v>6</v>
      </c>
      <c r="I13" s="237" t="s">
        <v>14</v>
      </c>
      <c r="J13" s="258"/>
      <c r="K13" s="237" t="s">
        <v>0</v>
      </c>
      <c r="L13" s="238"/>
      <c r="M13" s="238"/>
      <c r="N13" s="238"/>
      <c r="O13" s="242" t="s">
        <v>174</v>
      </c>
      <c r="P13" s="242" t="s">
        <v>175</v>
      </c>
      <c r="Q13" s="242" t="s">
        <v>176</v>
      </c>
      <c r="R13" s="254"/>
      <c r="S13" s="243"/>
      <c r="T13" s="242" t="s">
        <v>26</v>
      </c>
      <c r="U13" s="239" t="s">
        <v>4</v>
      </c>
      <c r="V13" s="240" t="s">
        <v>12</v>
      </c>
      <c r="W13" s="248"/>
      <c r="X13" s="248"/>
      <c r="Y13" s="249"/>
      <c r="Z13" s="26" t="s">
        <v>28</v>
      </c>
      <c r="AA13" s="26" t="s">
        <v>150</v>
      </c>
      <c r="AB13" s="26" t="s">
        <v>28</v>
      </c>
      <c r="AC13" s="26" t="s">
        <v>150</v>
      </c>
      <c r="AD13" s="26" t="s">
        <v>28</v>
      </c>
      <c r="AE13" s="26" t="s">
        <v>150</v>
      </c>
      <c r="AF13" s="26" t="s">
        <v>28</v>
      </c>
      <c r="AG13" s="26" t="s">
        <v>150</v>
      </c>
      <c r="AH13" s="243"/>
      <c r="AI13" s="243"/>
      <c r="AJ13" s="243"/>
      <c r="AK13" s="243"/>
    </row>
    <row r="14" spans="1:37" ht="22.5" customHeight="1" x14ac:dyDescent="0.25">
      <c r="A14" s="243"/>
      <c r="B14" s="243"/>
      <c r="C14" s="243"/>
      <c r="D14" s="243"/>
      <c r="E14" s="243"/>
      <c r="F14" s="243"/>
      <c r="G14" s="243"/>
      <c r="H14" s="243"/>
      <c r="I14" s="239" t="s">
        <v>29</v>
      </c>
      <c r="J14" s="239" t="s">
        <v>7</v>
      </c>
      <c r="K14" s="239" t="s">
        <v>5</v>
      </c>
      <c r="L14" s="239"/>
      <c r="M14" s="239"/>
      <c r="N14" s="240"/>
      <c r="O14" s="243"/>
      <c r="P14" s="243"/>
      <c r="Q14" s="243"/>
      <c r="R14" s="254"/>
      <c r="S14" s="243"/>
      <c r="T14" s="243"/>
      <c r="U14" s="239"/>
      <c r="V14" s="239" t="s">
        <v>8</v>
      </c>
      <c r="W14" s="239" t="s">
        <v>9</v>
      </c>
      <c r="X14" s="239" t="s">
        <v>10</v>
      </c>
      <c r="Y14" s="239" t="s">
        <v>11</v>
      </c>
      <c r="Z14" s="250">
        <v>2021</v>
      </c>
      <c r="AA14" s="252"/>
      <c r="AB14" s="250">
        <v>2022</v>
      </c>
      <c r="AC14" s="252"/>
      <c r="AD14" s="250">
        <v>2023</v>
      </c>
      <c r="AE14" s="252"/>
      <c r="AF14" s="250">
        <v>2024</v>
      </c>
      <c r="AG14" s="252"/>
      <c r="AH14" s="243"/>
      <c r="AI14" s="243"/>
      <c r="AJ14" s="243"/>
      <c r="AK14" s="243"/>
    </row>
    <row r="15" spans="1:37" x14ac:dyDescent="0.25">
      <c r="A15" s="243"/>
      <c r="B15" s="243"/>
      <c r="C15" s="243"/>
      <c r="D15" s="243"/>
      <c r="E15" s="243"/>
      <c r="F15" s="243"/>
      <c r="G15" s="243"/>
      <c r="H15" s="243"/>
      <c r="I15" s="242"/>
      <c r="J15" s="242"/>
      <c r="K15" s="24">
        <v>2021</v>
      </c>
      <c r="L15" s="24">
        <v>2022</v>
      </c>
      <c r="M15" s="24">
        <v>2023</v>
      </c>
      <c r="N15" s="25">
        <v>2024</v>
      </c>
      <c r="O15" s="243"/>
      <c r="P15" s="243"/>
      <c r="Q15" s="243"/>
      <c r="R15" s="254"/>
      <c r="S15" s="243"/>
      <c r="T15" s="243"/>
      <c r="U15" s="242"/>
      <c r="V15" s="242"/>
      <c r="W15" s="242"/>
      <c r="X15" s="242"/>
      <c r="Y15" s="242"/>
      <c r="Z15" s="256"/>
      <c r="AA15" s="257"/>
      <c r="AB15" s="256"/>
      <c r="AC15" s="257"/>
      <c r="AD15" s="256"/>
      <c r="AE15" s="257"/>
      <c r="AF15" s="256"/>
      <c r="AG15" s="257"/>
      <c r="AH15" s="243"/>
      <c r="AI15" s="243"/>
      <c r="AJ15" s="243"/>
      <c r="AK15" s="243"/>
    </row>
    <row r="16" spans="1:37" s="41" customFormat="1" ht="115.5" customHeight="1" x14ac:dyDescent="0.25">
      <c r="A16" s="233" t="s">
        <v>198</v>
      </c>
      <c r="B16" s="230" t="s">
        <v>199</v>
      </c>
      <c r="C16" s="91" t="s">
        <v>308</v>
      </c>
      <c r="D16" s="91" t="s">
        <v>309</v>
      </c>
      <c r="E16" s="62">
        <v>50.1</v>
      </c>
      <c r="F16" s="80">
        <v>56.411214347450297</v>
      </c>
      <c r="G16" s="233" t="s">
        <v>356</v>
      </c>
      <c r="H16" s="233" t="s">
        <v>625</v>
      </c>
      <c r="I16" s="233">
        <v>2020</v>
      </c>
      <c r="J16" s="386" t="s">
        <v>357</v>
      </c>
      <c r="K16" s="383">
        <v>0.7</v>
      </c>
      <c r="L16" s="383">
        <v>0.75</v>
      </c>
      <c r="M16" s="383">
        <v>0.8</v>
      </c>
      <c r="N16" s="383">
        <v>0.85</v>
      </c>
      <c r="O16" s="230" t="s">
        <v>204</v>
      </c>
      <c r="P16" s="230" t="s">
        <v>206</v>
      </c>
      <c r="Q16" s="230" t="s">
        <v>316</v>
      </c>
      <c r="R16" s="230"/>
      <c r="S16" s="230"/>
      <c r="T16" s="233" t="s">
        <v>358</v>
      </c>
      <c r="U16" s="233" t="s">
        <v>402</v>
      </c>
      <c r="V16" s="387">
        <v>0.25</v>
      </c>
      <c r="W16" s="387">
        <v>0.5</v>
      </c>
      <c r="X16" s="387">
        <v>0.25</v>
      </c>
      <c r="Y16" s="387">
        <v>0</v>
      </c>
      <c r="Z16" s="388">
        <v>0</v>
      </c>
      <c r="AA16" s="389" t="s">
        <v>371</v>
      </c>
      <c r="AB16" s="388">
        <v>0</v>
      </c>
      <c r="AC16" s="389" t="s">
        <v>371</v>
      </c>
      <c r="AD16" s="388">
        <v>0</v>
      </c>
      <c r="AE16" s="389" t="s">
        <v>371</v>
      </c>
      <c r="AF16" s="390">
        <v>0</v>
      </c>
      <c r="AG16" s="389" t="s">
        <v>371</v>
      </c>
      <c r="AH16" s="233" t="s">
        <v>401</v>
      </c>
      <c r="AI16" s="91" t="s">
        <v>359</v>
      </c>
      <c r="AJ16" s="46" t="s">
        <v>213</v>
      </c>
      <c r="AK16" s="94" t="s">
        <v>360</v>
      </c>
    </row>
    <row r="17" spans="1:40" s="41" customFormat="1" ht="115.5" customHeight="1" x14ac:dyDescent="0.25">
      <c r="A17" s="233"/>
      <c r="B17" s="230"/>
      <c r="C17" s="91" t="s">
        <v>308</v>
      </c>
      <c r="D17" s="91" t="s">
        <v>310</v>
      </c>
      <c r="E17" s="62">
        <v>60</v>
      </c>
      <c r="F17" s="81">
        <v>61.328175895765469</v>
      </c>
      <c r="G17" s="233" t="s">
        <v>356</v>
      </c>
      <c r="H17" s="233" t="s">
        <v>356</v>
      </c>
      <c r="I17" s="233"/>
      <c r="J17" s="386"/>
      <c r="K17" s="383">
        <v>0.7</v>
      </c>
      <c r="L17" s="383">
        <v>0.75</v>
      </c>
      <c r="M17" s="383">
        <v>0.8</v>
      </c>
      <c r="N17" s="383">
        <v>0.85</v>
      </c>
      <c r="O17" s="230"/>
      <c r="P17" s="230"/>
      <c r="Q17" s="230"/>
      <c r="R17" s="230"/>
      <c r="S17" s="230"/>
      <c r="T17" s="233"/>
      <c r="U17" s="233"/>
      <c r="V17" s="233"/>
      <c r="W17" s="233"/>
      <c r="X17" s="233"/>
      <c r="Y17" s="233"/>
      <c r="Z17" s="388"/>
      <c r="AA17" s="389"/>
      <c r="AB17" s="388"/>
      <c r="AC17" s="389"/>
      <c r="AD17" s="388"/>
      <c r="AE17" s="389"/>
      <c r="AF17" s="390"/>
      <c r="AG17" s="389"/>
      <c r="AH17" s="233"/>
      <c r="AI17" s="91" t="s">
        <v>359</v>
      </c>
      <c r="AJ17" s="46" t="s">
        <v>213</v>
      </c>
      <c r="AK17" s="94" t="s">
        <v>360</v>
      </c>
    </row>
    <row r="18" spans="1:40" s="41" customFormat="1" ht="115.5" customHeight="1" x14ac:dyDescent="0.25">
      <c r="A18" s="233"/>
      <c r="B18" s="230"/>
      <c r="C18" s="91" t="s">
        <v>311</v>
      </c>
      <c r="D18" s="91" t="s">
        <v>312</v>
      </c>
      <c r="E18" s="62">
        <v>90.6</v>
      </c>
      <c r="F18" s="81">
        <v>90.819515418502192</v>
      </c>
      <c r="G18" s="384" t="s">
        <v>343</v>
      </c>
      <c r="H18" s="231" t="s">
        <v>626</v>
      </c>
      <c r="I18" s="230">
        <v>2020</v>
      </c>
      <c r="J18" s="382">
        <v>0.59</v>
      </c>
      <c r="K18" s="382">
        <v>0.65</v>
      </c>
      <c r="L18" s="382">
        <v>0.75</v>
      </c>
      <c r="M18" s="382">
        <v>0.8</v>
      </c>
      <c r="N18" s="382">
        <v>0.9</v>
      </c>
      <c r="O18" s="230" t="s">
        <v>204</v>
      </c>
      <c r="P18" s="230" t="s">
        <v>206</v>
      </c>
      <c r="Q18" s="230" t="s">
        <v>316</v>
      </c>
      <c r="R18" s="230"/>
      <c r="S18" s="230"/>
      <c r="T18" s="46" t="s">
        <v>344</v>
      </c>
      <c r="U18" s="91" t="s">
        <v>404</v>
      </c>
      <c r="V18" s="98">
        <v>1300</v>
      </c>
      <c r="W18" s="98">
        <f>+V18*1.05</f>
        <v>1365</v>
      </c>
      <c r="X18" s="98">
        <f t="shared" ref="X18:Y18" si="0">+W18*1.05</f>
        <v>1433.25</v>
      </c>
      <c r="Y18" s="98">
        <f t="shared" si="0"/>
        <v>1504.9125000000001</v>
      </c>
      <c r="Z18" s="126">
        <v>50000</v>
      </c>
      <c r="AA18" s="136" t="s">
        <v>371</v>
      </c>
      <c r="AB18" s="126">
        <v>50000</v>
      </c>
      <c r="AC18" s="136" t="s">
        <v>371</v>
      </c>
      <c r="AD18" s="126">
        <v>50000</v>
      </c>
      <c r="AE18" s="136" t="s">
        <v>371</v>
      </c>
      <c r="AF18" s="126">
        <v>50000</v>
      </c>
      <c r="AG18" s="136" t="s">
        <v>371</v>
      </c>
      <c r="AH18" s="91" t="s">
        <v>405</v>
      </c>
      <c r="AI18" s="91" t="s">
        <v>347</v>
      </c>
      <c r="AJ18" s="91" t="s">
        <v>348</v>
      </c>
      <c r="AK18" s="94" t="s">
        <v>349</v>
      </c>
      <c r="AL18" s="129"/>
      <c r="AM18" s="130"/>
    </row>
    <row r="19" spans="1:40" s="41" customFormat="1" ht="115.5" customHeight="1" x14ac:dyDescent="0.25">
      <c r="A19" s="233"/>
      <c r="B19" s="230"/>
      <c r="C19" s="91" t="s">
        <v>311</v>
      </c>
      <c r="D19" s="91" t="s">
        <v>313</v>
      </c>
      <c r="E19" s="81">
        <v>90.1</v>
      </c>
      <c r="F19" s="81">
        <v>90.764424581005571</v>
      </c>
      <c r="G19" s="384"/>
      <c r="H19" s="231"/>
      <c r="I19" s="230"/>
      <c r="J19" s="382"/>
      <c r="K19" s="382"/>
      <c r="L19" s="382"/>
      <c r="M19" s="382"/>
      <c r="N19" s="382"/>
      <c r="O19" s="230"/>
      <c r="P19" s="230"/>
      <c r="Q19" s="230"/>
      <c r="R19" s="230"/>
      <c r="S19" s="230"/>
      <c r="T19" s="93" t="s">
        <v>345</v>
      </c>
      <c r="U19" s="91" t="s">
        <v>409</v>
      </c>
      <c r="V19" s="91">
        <v>1</v>
      </c>
      <c r="W19" s="91">
        <v>1</v>
      </c>
      <c r="X19" s="91">
        <v>1</v>
      </c>
      <c r="Y19" s="91">
        <v>1</v>
      </c>
      <c r="Z19" s="131">
        <v>0</v>
      </c>
      <c r="AA19" s="136" t="s">
        <v>371</v>
      </c>
      <c r="AB19" s="131">
        <v>250000</v>
      </c>
      <c r="AC19" s="136" t="s">
        <v>371</v>
      </c>
      <c r="AD19" s="131">
        <v>250000</v>
      </c>
      <c r="AE19" s="136" t="s">
        <v>371</v>
      </c>
      <c r="AF19" s="131">
        <v>250000</v>
      </c>
      <c r="AG19" s="136" t="s">
        <v>371</v>
      </c>
      <c r="AH19" s="91" t="s">
        <v>408</v>
      </c>
      <c r="AI19" s="47" t="s">
        <v>350</v>
      </c>
      <c r="AJ19" s="132" t="s">
        <v>351</v>
      </c>
      <c r="AK19" s="95" t="s">
        <v>352</v>
      </c>
      <c r="AL19" s="134"/>
      <c r="AM19" s="130"/>
      <c r="AN19" s="135"/>
    </row>
    <row r="20" spans="1:40" s="41" customFormat="1" ht="115.5" customHeight="1" x14ac:dyDescent="0.25">
      <c r="A20" s="233"/>
      <c r="B20" s="230"/>
      <c r="C20" s="91" t="s">
        <v>311</v>
      </c>
      <c r="D20" s="91" t="s">
        <v>305</v>
      </c>
      <c r="E20" s="81">
        <v>91.8</v>
      </c>
      <c r="F20" s="81">
        <v>92.020480349344965</v>
      </c>
      <c r="G20" s="384"/>
      <c r="H20" s="231"/>
      <c r="I20" s="230"/>
      <c r="J20" s="382"/>
      <c r="K20" s="382"/>
      <c r="L20" s="382"/>
      <c r="M20" s="382"/>
      <c r="N20" s="382"/>
      <c r="O20" s="230"/>
      <c r="P20" s="230"/>
      <c r="Q20" s="230"/>
      <c r="R20" s="230"/>
      <c r="S20" s="230"/>
      <c r="T20" s="93" t="s">
        <v>346</v>
      </c>
      <c r="U20" s="91" t="s">
        <v>407</v>
      </c>
      <c r="V20" s="91">
        <v>1</v>
      </c>
      <c r="W20" s="91">
        <v>1</v>
      </c>
      <c r="X20" s="91">
        <v>1</v>
      </c>
      <c r="Y20" s="91">
        <v>2</v>
      </c>
      <c r="Z20" s="131">
        <f>3000000/4</f>
        <v>750000</v>
      </c>
      <c r="AA20" s="136" t="s">
        <v>371</v>
      </c>
      <c r="AB20" s="131">
        <v>0</v>
      </c>
      <c r="AC20" s="136" t="s">
        <v>371</v>
      </c>
      <c r="AD20" s="123">
        <v>0</v>
      </c>
      <c r="AE20" s="136" t="s">
        <v>371</v>
      </c>
      <c r="AF20" s="123">
        <v>0</v>
      </c>
      <c r="AG20" s="136" t="s">
        <v>371</v>
      </c>
      <c r="AH20" s="91" t="s">
        <v>406</v>
      </c>
      <c r="AI20" s="93" t="s">
        <v>258</v>
      </c>
      <c r="AJ20" s="93" t="s">
        <v>353</v>
      </c>
      <c r="AK20" s="95" t="s">
        <v>354</v>
      </c>
      <c r="AL20" s="133" t="s">
        <v>355</v>
      </c>
      <c r="AM20" s="128">
        <v>51282.051282051281</v>
      </c>
    </row>
    <row r="21" spans="1:40" s="41" customFormat="1" ht="115.5" customHeight="1" x14ac:dyDescent="0.25">
      <c r="A21" s="233"/>
      <c r="B21" s="230"/>
      <c r="C21" s="230" t="s">
        <v>304</v>
      </c>
      <c r="D21" s="230" t="s">
        <v>307</v>
      </c>
      <c r="E21" s="385">
        <v>67</v>
      </c>
      <c r="F21" s="385">
        <v>80</v>
      </c>
      <c r="G21" s="231" t="s">
        <v>317</v>
      </c>
      <c r="H21" s="231" t="s">
        <v>627</v>
      </c>
      <c r="I21" s="231">
        <v>2020</v>
      </c>
      <c r="J21" s="266">
        <v>0.89</v>
      </c>
      <c r="K21" s="266">
        <v>0.9</v>
      </c>
      <c r="L21" s="266">
        <v>0.92</v>
      </c>
      <c r="M21" s="266">
        <v>0.95</v>
      </c>
      <c r="N21" s="266">
        <v>1</v>
      </c>
      <c r="O21" s="230" t="s">
        <v>204</v>
      </c>
      <c r="P21" s="230" t="s">
        <v>206</v>
      </c>
      <c r="Q21" s="230" t="s">
        <v>316</v>
      </c>
      <c r="R21" s="230"/>
      <c r="S21" s="230"/>
      <c r="T21" s="91" t="s">
        <v>318</v>
      </c>
      <c r="U21" s="91" t="s">
        <v>328</v>
      </c>
      <c r="V21" s="95">
        <v>0</v>
      </c>
      <c r="W21" s="95">
        <v>0</v>
      </c>
      <c r="X21" s="95">
        <v>0</v>
      </c>
      <c r="Y21" s="95">
        <v>1</v>
      </c>
      <c r="Z21" s="131">
        <v>0</v>
      </c>
      <c r="AA21" s="137" t="s">
        <v>371</v>
      </c>
      <c r="AB21" s="142">
        <v>0</v>
      </c>
      <c r="AC21" s="137" t="s">
        <v>371</v>
      </c>
      <c r="AD21" s="123">
        <v>0</v>
      </c>
      <c r="AE21" s="137" t="s">
        <v>371</v>
      </c>
      <c r="AF21" s="123">
        <v>0</v>
      </c>
      <c r="AG21" s="137" t="s">
        <v>371</v>
      </c>
      <c r="AH21" s="82" t="s">
        <v>326</v>
      </c>
      <c r="AI21" s="93" t="s">
        <v>320</v>
      </c>
      <c r="AJ21" s="93" t="s">
        <v>321</v>
      </c>
      <c r="AK21" s="95" t="s">
        <v>322</v>
      </c>
    </row>
    <row r="22" spans="1:40" s="41" customFormat="1" ht="96" customHeight="1" x14ac:dyDescent="0.25">
      <c r="A22" s="233"/>
      <c r="B22" s="230"/>
      <c r="C22" s="230"/>
      <c r="D22" s="230"/>
      <c r="E22" s="385"/>
      <c r="F22" s="385"/>
      <c r="G22" s="231"/>
      <c r="H22" s="231"/>
      <c r="I22" s="231"/>
      <c r="J22" s="231"/>
      <c r="K22" s="266"/>
      <c r="L22" s="266"/>
      <c r="M22" s="266"/>
      <c r="N22" s="266"/>
      <c r="O22" s="230"/>
      <c r="P22" s="230"/>
      <c r="Q22" s="230"/>
      <c r="R22" s="230"/>
      <c r="S22" s="230"/>
      <c r="T22" s="91" t="s">
        <v>319</v>
      </c>
      <c r="U22" s="91" t="s">
        <v>328</v>
      </c>
      <c r="V22" s="95">
        <v>0</v>
      </c>
      <c r="W22" s="95">
        <v>0</v>
      </c>
      <c r="X22" s="95">
        <v>0</v>
      </c>
      <c r="Y22" s="95">
        <v>1</v>
      </c>
      <c r="Z22" s="141">
        <v>0</v>
      </c>
      <c r="AA22" s="137" t="s">
        <v>371</v>
      </c>
      <c r="AB22" s="126">
        <v>0</v>
      </c>
      <c r="AC22" s="137" t="s">
        <v>371</v>
      </c>
      <c r="AD22" s="123">
        <v>696000</v>
      </c>
      <c r="AE22" s="137" t="s">
        <v>371</v>
      </c>
      <c r="AF22" s="123">
        <v>174000</v>
      </c>
      <c r="AG22" s="137" t="s">
        <v>371</v>
      </c>
      <c r="AH22" s="82" t="s">
        <v>326</v>
      </c>
      <c r="AI22" s="93" t="s">
        <v>323</v>
      </c>
      <c r="AJ22" s="93" t="s">
        <v>324</v>
      </c>
      <c r="AK22" s="95" t="s">
        <v>325</v>
      </c>
    </row>
    <row r="23" spans="1:40" s="41" customFormat="1" ht="115.5" customHeight="1" x14ac:dyDescent="0.25">
      <c r="A23" s="233"/>
      <c r="B23" s="230"/>
      <c r="C23" s="230" t="s">
        <v>304</v>
      </c>
      <c r="D23" s="230" t="s">
        <v>306</v>
      </c>
      <c r="E23" s="385">
        <v>70</v>
      </c>
      <c r="F23" s="385">
        <v>85</v>
      </c>
      <c r="G23" s="93" t="s">
        <v>327</v>
      </c>
      <c r="H23" s="95" t="s">
        <v>628</v>
      </c>
      <c r="I23" s="93">
        <v>2020</v>
      </c>
      <c r="J23" s="92">
        <v>0.02</v>
      </c>
      <c r="K23" s="93"/>
      <c r="L23" s="92">
        <v>1</v>
      </c>
      <c r="M23" s="216">
        <v>1</v>
      </c>
      <c r="N23" s="216">
        <v>1</v>
      </c>
      <c r="O23" s="230" t="s">
        <v>204</v>
      </c>
      <c r="P23" s="230" t="s">
        <v>206</v>
      </c>
      <c r="Q23" s="230" t="s">
        <v>316</v>
      </c>
      <c r="R23" s="230"/>
      <c r="S23" s="230"/>
      <c r="T23" s="93" t="s">
        <v>333</v>
      </c>
      <c r="U23" s="94" t="s">
        <v>403</v>
      </c>
      <c r="V23" s="111">
        <v>0.2</v>
      </c>
      <c r="W23" s="111">
        <v>1</v>
      </c>
      <c r="X23" s="111">
        <v>0</v>
      </c>
      <c r="Y23" s="111">
        <v>0</v>
      </c>
      <c r="Z23" s="141">
        <v>0</v>
      </c>
      <c r="AA23" s="137" t="s">
        <v>371</v>
      </c>
      <c r="AB23" s="126">
        <v>0</v>
      </c>
      <c r="AC23" s="137" t="s">
        <v>371</v>
      </c>
      <c r="AD23" s="123">
        <v>0</v>
      </c>
      <c r="AE23" s="137" t="s">
        <v>371</v>
      </c>
      <c r="AF23" s="123">
        <v>0</v>
      </c>
      <c r="AG23" s="137" t="s">
        <v>371</v>
      </c>
      <c r="AH23" s="82" t="s">
        <v>332</v>
      </c>
      <c r="AI23" s="91" t="s">
        <v>329</v>
      </c>
      <c r="AJ23" s="91" t="s">
        <v>330</v>
      </c>
      <c r="AK23" s="94" t="s">
        <v>331</v>
      </c>
      <c r="AL23" s="135"/>
    </row>
    <row r="24" spans="1:40" s="41" customFormat="1" ht="115.5" customHeight="1" x14ac:dyDescent="0.25">
      <c r="A24" s="233"/>
      <c r="B24" s="230"/>
      <c r="C24" s="230"/>
      <c r="D24" s="230"/>
      <c r="E24" s="385"/>
      <c r="F24" s="385"/>
      <c r="G24" s="95" t="s">
        <v>334</v>
      </c>
      <c r="H24" s="95" t="s">
        <v>629</v>
      </c>
      <c r="I24" s="93">
        <v>2020</v>
      </c>
      <c r="J24" s="92">
        <v>0</v>
      </c>
      <c r="K24" s="92">
        <v>0.25</v>
      </c>
      <c r="L24" s="92">
        <v>0.5</v>
      </c>
      <c r="M24" s="92">
        <v>0.75</v>
      </c>
      <c r="N24" s="92">
        <v>1</v>
      </c>
      <c r="O24" s="230"/>
      <c r="P24" s="230"/>
      <c r="Q24" s="230"/>
      <c r="R24" s="230"/>
      <c r="S24" s="230"/>
      <c r="T24" s="93" t="s">
        <v>335</v>
      </c>
      <c r="U24" s="91" t="s">
        <v>423</v>
      </c>
      <c r="V24" s="95">
        <v>3</v>
      </c>
      <c r="W24" s="95">
        <v>4</v>
      </c>
      <c r="X24" s="95">
        <v>5</v>
      </c>
      <c r="Y24" s="95">
        <v>4</v>
      </c>
      <c r="Z24" s="141">
        <f>(195900/4)*58</f>
        <v>2840550</v>
      </c>
      <c r="AA24" s="138" t="s">
        <v>371</v>
      </c>
      <c r="AB24" s="141">
        <f>(195900/4)*58</f>
        <v>2840550</v>
      </c>
      <c r="AC24" s="138" t="s">
        <v>371</v>
      </c>
      <c r="AD24" s="141">
        <f>(195900/4)*58</f>
        <v>2840550</v>
      </c>
      <c r="AE24" s="138" t="s">
        <v>371</v>
      </c>
      <c r="AF24" s="141">
        <f>(195900/4)*58</f>
        <v>2840550</v>
      </c>
      <c r="AG24" s="138" t="s">
        <v>371</v>
      </c>
      <c r="AH24" s="82" t="s">
        <v>422</v>
      </c>
      <c r="AI24" s="93" t="s">
        <v>361</v>
      </c>
      <c r="AJ24" s="93" t="s">
        <v>362</v>
      </c>
      <c r="AK24" s="95" t="s">
        <v>363</v>
      </c>
      <c r="AL24" s="139"/>
    </row>
    <row r="25" spans="1:40" ht="268.5" customHeight="1" x14ac:dyDescent="0.25">
      <c r="A25" s="94" t="s">
        <v>497</v>
      </c>
      <c r="B25" s="94" t="s">
        <v>178</v>
      </c>
      <c r="C25" s="94" t="s">
        <v>367</v>
      </c>
      <c r="D25" s="120"/>
      <c r="E25" s="119"/>
      <c r="F25" s="119"/>
      <c r="G25" s="94" t="s">
        <v>368</v>
      </c>
      <c r="H25" s="215" t="s">
        <v>630</v>
      </c>
      <c r="I25" s="95">
        <v>2020</v>
      </c>
      <c r="J25" s="95" t="s">
        <v>357</v>
      </c>
      <c r="K25" s="107">
        <v>0.7</v>
      </c>
      <c r="L25" s="107">
        <v>0.75</v>
      </c>
      <c r="M25" s="107">
        <v>0.8</v>
      </c>
      <c r="N25" s="107">
        <v>0.9</v>
      </c>
      <c r="O25" s="117" t="s">
        <v>496</v>
      </c>
      <c r="P25" s="117" t="s">
        <v>495</v>
      </c>
      <c r="Q25" s="117" t="s">
        <v>494</v>
      </c>
      <c r="R25" s="121"/>
      <c r="S25" s="121"/>
      <c r="T25" s="93" t="s">
        <v>369</v>
      </c>
      <c r="U25" s="93" t="s">
        <v>370</v>
      </c>
      <c r="V25" s="122">
        <v>2</v>
      </c>
      <c r="W25" s="122">
        <v>1</v>
      </c>
      <c r="X25" s="122">
        <v>0</v>
      </c>
      <c r="Y25" s="122">
        <v>0</v>
      </c>
      <c r="Z25" s="142">
        <v>0</v>
      </c>
      <c r="AA25" s="138" t="s">
        <v>371</v>
      </c>
      <c r="AB25" s="142">
        <v>0</v>
      </c>
      <c r="AC25" s="138" t="s">
        <v>371</v>
      </c>
      <c r="AD25" s="142">
        <v>0</v>
      </c>
      <c r="AE25" s="138" t="s">
        <v>371</v>
      </c>
      <c r="AF25" s="142">
        <v>0</v>
      </c>
      <c r="AG25" s="138" t="s">
        <v>371</v>
      </c>
      <c r="AH25" s="93" t="s">
        <v>372</v>
      </c>
      <c r="AI25" s="93" t="s">
        <v>373</v>
      </c>
      <c r="AJ25" s="93" t="s">
        <v>374</v>
      </c>
      <c r="AK25" s="94" t="s">
        <v>410</v>
      </c>
      <c r="AL25" s="140"/>
    </row>
    <row r="26" spans="1:40" ht="15" customHeight="1" x14ac:dyDescent="0.25">
      <c r="Q26" s="153"/>
    </row>
  </sheetData>
  <mergeCells count="113">
    <mergeCell ref="AE16:AE17"/>
    <mergeCell ref="AF16:AF17"/>
    <mergeCell ref="AG16:AG17"/>
    <mergeCell ref="AH16:AH17"/>
    <mergeCell ref="Y16:Y17"/>
    <mergeCell ref="Z16:Z17"/>
    <mergeCell ref="AA16:AA17"/>
    <mergeCell ref="AB16:AB17"/>
    <mergeCell ref="AC16:AC17"/>
    <mergeCell ref="V16:V17"/>
    <mergeCell ref="W16:W17"/>
    <mergeCell ref="X16:X17"/>
    <mergeCell ref="O16:O17"/>
    <mergeCell ref="P16:P17"/>
    <mergeCell ref="Q16:Q17"/>
    <mergeCell ref="R16:R17"/>
    <mergeCell ref="S16:S17"/>
    <mergeCell ref="AD16:AD17"/>
    <mergeCell ref="I16:I17"/>
    <mergeCell ref="J16:J17"/>
    <mergeCell ref="K16:K17"/>
    <mergeCell ref="O18:O20"/>
    <mergeCell ref="P18:P20"/>
    <mergeCell ref="Q18:Q20"/>
    <mergeCell ref="R18:R20"/>
    <mergeCell ref="T16:T17"/>
    <mergeCell ref="U16:U17"/>
    <mergeCell ref="S23:S24"/>
    <mergeCell ref="A16:A24"/>
    <mergeCell ref="B16:B24"/>
    <mergeCell ref="G18:G20"/>
    <mergeCell ref="H18:H20"/>
    <mergeCell ref="I18:I20"/>
    <mergeCell ref="F23:F24"/>
    <mergeCell ref="O23:O24"/>
    <mergeCell ref="P23:P24"/>
    <mergeCell ref="Q23:Q24"/>
    <mergeCell ref="R23:R24"/>
    <mergeCell ref="D23:D24"/>
    <mergeCell ref="C23:C24"/>
    <mergeCell ref="E23:E24"/>
    <mergeCell ref="F21:F22"/>
    <mergeCell ref="O21:O22"/>
    <mergeCell ref="P21:P22"/>
    <mergeCell ref="Q21:Q22"/>
    <mergeCell ref="C21:C22"/>
    <mergeCell ref="D21:D22"/>
    <mergeCell ref="E21:E22"/>
    <mergeCell ref="G21:G22"/>
    <mergeCell ref="S18:S20"/>
    <mergeCell ref="K18:K20"/>
    <mergeCell ref="A12:F12"/>
    <mergeCell ref="G12:N12"/>
    <mergeCell ref="O12:Q12"/>
    <mergeCell ref="R12:R15"/>
    <mergeCell ref="S12:S15"/>
    <mergeCell ref="H21:H22"/>
    <mergeCell ref="I21:I22"/>
    <mergeCell ref="J21:J22"/>
    <mergeCell ref="K21:K22"/>
    <mergeCell ref="L21:L22"/>
    <mergeCell ref="M21:M22"/>
    <mergeCell ref="N21:N22"/>
    <mergeCell ref="Q13:Q15"/>
    <mergeCell ref="R21:R22"/>
    <mergeCell ref="S21:S22"/>
    <mergeCell ref="L18:L20"/>
    <mergeCell ref="M18:M20"/>
    <mergeCell ref="N18:N20"/>
    <mergeCell ref="J18:J20"/>
    <mergeCell ref="L16:L17"/>
    <mergeCell ref="M16:M17"/>
    <mergeCell ref="N16:N17"/>
    <mergeCell ref="G16:G17"/>
    <mergeCell ref="H16:H17"/>
    <mergeCell ref="I13:J13"/>
    <mergeCell ref="V13:Y13"/>
    <mergeCell ref="I14:I15"/>
    <mergeCell ref="J14:J15"/>
    <mergeCell ref="K14:N14"/>
    <mergeCell ref="V14:V15"/>
    <mergeCell ref="W14:W15"/>
    <mergeCell ref="X14:X15"/>
    <mergeCell ref="Y14:Y15"/>
    <mergeCell ref="K13:N13"/>
    <mergeCell ref="O13:O15"/>
    <mergeCell ref="P13:P15"/>
    <mergeCell ref="T13:T15"/>
    <mergeCell ref="U13:U15"/>
    <mergeCell ref="AK12:AK15"/>
    <mergeCell ref="AF14:AG15"/>
    <mergeCell ref="A3:AK3"/>
    <mergeCell ref="A4:AK4"/>
    <mergeCell ref="A5:AK5"/>
    <mergeCell ref="A11:F11"/>
    <mergeCell ref="G11:N11"/>
    <mergeCell ref="T11:Y11"/>
    <mergeCell ref="A13:A15"/>
    <mergeCell ref="B13:B15"/>
    <mergeCell ref="C13:C15"/>
    <mergeCell ref="D13:D15"/>
    <mergeCell ref="E13:E15"/>
    <mergeCell ref="Z12:AG12"/>
    <mergeCell ref="AH12:AH15"/>
    <mergeCell ref="AI12:AI15"/>
    <mergeCell ref="AJ12:AJ15"/>
    <mergeCell ref="Z14:AA15"/>
    <mergeCell ref="AB14:AC15"/>
    <mergeCell ref="AD14:AE15"/>
    <mergeCell ref="T12:Y12"/>
    <mergeCell ref="F13:F15"/>
    <mergeCell ref="G13:G15"/>
    <mergeCell ref="H13:H15"/>
  </mergeCells>
  <pageMargins left="0.7" right="0.7" top="0.75" bottom="0.75" header="0.3" footer="0.3"/>
  <pageSetup paperSize="66" scale="38" orientation="landscape" horizontalDpi="4294967295" verticalDpi="4294967295"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4"/>
  </sheetPr>
  <dimension ref="A2:AL25"/>
  <sheetViews>
    <sheetView showGridLines="0" topLeftCell="E1" zoomScale="80" zoomScaleNormal="80" workbookViewId="0">
      <selection activeCell="H13" sqref="H13:H15"/>
    </sheetView>
  </sheetViews>
  <sheetFormatPr baseColWidth="10" defaultColWidth="9.140625" defaultRowHeight="15" x14ac:dyDescent="0.25"/>
  <cols>
    <col min="1" max="1" width="31.140625" style="30" customWidth="1"/>
    <col min="2" max="2" width="23.7109375" style="30" customWidth="1"/>
    <col min="3" max="3" width="21.85546875" style="30" customWidth="1"/>
    <col min="4" max="4" width="22" style="30" customWidth="1"/>
    <col min="5" max="6" width="14.85546875" style="30" customWidth="1"/>
    <col min="7" max="7" width="27.5703125" style="30" customWidth="1"/>
    <col min="8" max="8" width="29.42578125" style="30" customWidth="1"/>
    <col min="9" max="9" width="16.140625" style="30" customWidth="1"/>
    <col min="10" max="10" width="12.140625" style="30" bestFit="1" customWidth="1"/>
    <col min="11" max="11" width="13" style="30" customWidth="1"/>
    <col min="12" max="12" width="14.7109375" style="30" customWidth="1"/>
    <col min="13" max="13" width="15.140625" style="30" customWidth="1"/>
    <col min="14" max="14" width="14.85546875" style="30" customWidth="1"/>
    <col min="15" max="15" width="21.28515625" style="30" customWidth="1"/>
    <col min="16" max="16" width="28" style="30" customWidth="1"/>
    <col min="17" max="17" width="42.42578125" style="30" customWidth="1"/>
    <col min="18" max="18" width="46.5703125" style="30" customWidth="1"/>
    <col min="19" max="19" width="21.5703125" style="30" customWidth="1"/>
    <col min="20" max="20" width="23.28515625" style="30" customWidth="1"/>
    <col min="21" max="21" width="17.7109375" style="30" customWidth="1"/>
    <col min="22" max="22" width="16.42578125" style="30" customWidth="1"/>
    <col min="23" max="23" width="13.7109375" style="30" customWidth="1"/>
    <col min="24" max="24" width="14.28515625" style="30" customWidth="1"/>
    <col min="25" max="25" width="18.28515625" style="30" customWidth="1"/>
    <col min="26" max="26" width="19.85546875" style="30" customWidth="1"/>
    <col min="27" max="27" width="16.28515625" style="30" customWidth="1"/>
    <col min="28" max="28" width="27.7109375" style="30" customWidth="1"/>
    <col min="29" max="29" width="16.5703125" style="30" customWidth="1"/>
    <col min="30" max="30" width="21.7109375" style="30" customWidth="1"/>
    <col min="31" max="31" width="16.28515625" style="30" customWidth="1"/>
    <col min="32" max="32" width="19.7109375" style="30" customWidth="1"/>
    <col min="33" max="34" width="16.7109375" style="30" customWidth="1"/>
    <col min="35" max="35" width="18.7109375" style="30" customWidth="1"/>
    <col min="36" max="36" width="20.85546875" style="30" customWidth="1"/>
    <col min="37" max="37" width="21.140625" style="30" customWidth="1"/>
    <col min="38" max="38" width="12" style="140" customWidth="1"/>
    <col min="39" max="16384" width="9.140625" style="15"/>
  </cols>
  <sheetData>
    <row r="2" spans="1:38" ht="33.75" customHeight="1" x14ac:dyDescent="0.25"/>
    <row r="3" spans="1:38" ht="23.25" x14ac:dyDescent="0.35">
      <c r="A3" s="253"/>
      <c r="B3" s="253"/>
      <c r="C3" s="253"/>
      <c r="D3" s="253"/>
      <c r="E3" s="253"/>
      <c r="F3" s="253"/>
      <c r="G3" s="253"/>
      <c r="H3" s="253"/>
      <c r="I3" s="253"/>
      <c r="J3" s="253"/>
      <c r="K3" s="253"/>
      <c r="L3" s="253"/>
      <c r="M3" s="253"/>
      <c r="N3" s="253"/>
      <c r="O3" s="253"/>
      <c r="P3" s="253"/>
      <c r="Q3" s="253"/>
      <c r="R3" s="253"/>
      <c r="S3" s="253"/>
      <c r="T3" s="253"/>
      <c r="U3" s="253"/>
      <c r="V3" s="253"/>
      <c r="W3" s="253"/>
      <c r="X3" s="253"/>
      <c r="Y3" s="253"/>
      <c r="Z3" s="253"/>
      <c r="AA3" s="253"/>
      <c r="AB3" s="253"/>
      <c r="AC3" s="253"/>
      <c r="AD3" s="253"/>
      <c r="AE3" s="253"/>
      <c r="AF3" s="253"/>
      <c r="AG3" s="253"/>
      <c r="AH3" s="253"/>
      <c r="AI3" s="253"/>
      <c r="AJ3" s="253"/>
      <c r="AK3" s="253"/>
    </row>
    <row r="4" spans="1:38" ht="16.5" customHeight="1" x14ac:dyDescent="0.35">
      <c r="A4" s="253" t="s">
        <v>191</v>
      </c>
      <c r="B4" s="253"/>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row>
    <row r="5" spans="1:38" ht="23.25" x14ac:dyDescent="0.35">
      <c r="A5" s="253" t="s">
        <v>192</v>
      </c>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c r="AB5" s="253"/>
      <c r="AC5" s="253"/>
      <c r="AD5" s="253"/>
      <c r="AE5" s="253"/>
      <c r="AF5" s="253"/>
      <c r="AG5" s="253"/>
      <c r="AH5" s="253"/>
      <c r="AI5" s="253"/>
      <c r="AJ5" s="253"/>
      <c r="AK5" s="253"/>
    </row>
    <row r="6" spans="1:38" x14ac:dyDescent="0.25">
      <c r="A6" s="31"/>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row>
    <row r="7" spans="1:38" x14ac:dyDescent="0.25">
      <c r="A7" s="32" t="s">
        <v>193</v>
      </c>
      <c r="B7" s="31" t="s">
        <v>194</v>
      </c>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c r="AE7" s="31"/>
      <c r="AF7" s="31"/>
      <c r="AG7" s="31"/>
      <c r="AH7" s="31"/>
      <c r="AI7" s="31"/>
      <c r="AJ7" s="31"/>
      <c r="AK7" s="31"/>
    </row>
    <row r="8" spans="1:38" x14ac:dyDescent="0.25">
      <c r="A8" s="31"/>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c r="AE8" s="31"/>
      <c r="AF8" s="31"/>
      <c r="AG8" s="31"/>
      <c r="AH8" s="31"/>
      <c r="AI8" s="31"/>
      <c r="AJ8" s="31"/>
      <c r="AK8" s="31"/>
    </row>
    <row r="9" spans="1:38" x14ac:dyDescent="0.25">
      <c r="A9" s="31"/>
      <c r="B9" s="31"/>
      <c r="C9" s="31"/>
      <c r="D9" s="31"/>
      <c r="E9" s="31"/>
      <c r="F9" s="31"/>
      <c r="G9" s="31"/>
      <c r="H9" s="31"/>
      <c r="I9" s="31"/>
      <c r="J9" s="31"/>
      <c r="K9" s="31"/>
      <c r="L9" s="31"/>
      <c r="M9" s="31"/>
      <c r="N9" s="31"/>
      <c r="O9" s="31"/>
      <c r="P9" s="31"/>
      <c r="Q9" s="31"/>
      <c r="R9" s="31"/>
      <c r="S9" s="31"/>
      <c r="T9" s="31"/>
      <c r="U9" s="31"/>
      <c r="V9" s="31"/>
      <c r="W9" s="31"/>
      <c r="X9" s="31"/>
      <c r="Y9" s="31"/>
      <c r="Z9" s="31"/>
      <c r="AA9" s="31"/>
      <c r="AB9" s="31"/>
      <c r="AC9" s="31"/>
      <c r="AD9" s="31"/>
      <c r="AE9" s="31"/>
      <c r="AF9" s="31"/>
      <c r="AG9" s="31"/>
      <c r="AH9" s="31"/>
      <c r="AI9" s="31"/>
      <c r="AJ9" s="31"/>
      <c r="AK9" s="31"/>
    </row>
    <row r="10" spans="1:38" ht="6.75" customHeight="1" x14ac:dyDescent="0.25">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row>
    <row r="11" spans="1:38" x14ac:dyDescent="0.25">
      <c r="A11" s="391">
        <v>1</v>
      </c>
      <c r="B11" s="392"/>
      <c r="C11" s="392"/>
      <c r="D11" s="392"/>
      <c r="E11" s="392"/>
      <c r="F11" s="393"/>
      <c r="G11" s="391">
        <v>2</v>
      </c>
      <c r="H11" s="392"/>
      <c r="I11" s="392"/>
      <c r="J11" s="392"/>
      <c r="K11" s="392"/>
      <c r="L11" s="392"/>
      <c r="M11" s="392"/>
      <c r="N11" s="393"/>
      <c r="O11" s="33"/>
      <c r="P11" s="33"/>
      <c r="Q11" s="33">
        <v>3</v>
      </c>
      <c r="R11" s="33">
        <v>4</v>
      </c>
      <c r="S11" s="33">
        <v>5</v>
      </c>
      <c r="T11" s="391">
        <v>6</v>
      </c>
      <c r="U11" s="392"/>
      <c r="V11" s="392"/>
      <c r="W11" s="392"/>
      <c r="X11" s="392"/>
      <c r="Y11" s="393"/>
      <c r="Z11" s="33"/>
      <c r="AA11" s="33"/>
      <c r="AB11" s="33"/>
      <c r="AC11" s="33"/>
      <c r="AD11" s="33"/>
      <c r="AE11" s="33"/>
      <c r="AF11" s="33"/>
      <c r="AG11" s="33"/>
      <c r="AH11" s="34">
        <v>8</v>
      </c>
      <c r="AI11" s="34">
        <v>9</v>
      </c>
      <c r="AJ11" s="34">
        <v>10</v>
      </c>
      <c r="AK11" s="148">
        <v>11</v>
      </c>
    </row>
    <row r="12" spans="1:38" ht="34.9" customHeight="1" x14ac:dyDescent="0.25">
      <c r="A12" s="240" t="s">
        <v>145</v>
      </c>
      <c r="B12" s="248"/>
      <c r="C12" s="248"/>
      <c r="D12" s="248"/>
      <c r="E12" s="248"/>
      <c r="F12" s="249"/>
      <c r="G12" s="240" t="s">
        <v>27</v>
      </c>
      <c r="H12" s="248"/>
      <c r="I12" s="248"/>
      <c r="J12" s="248"/>
      <c r="K12" s="248"/>
      <c r="L12" s="248"/>
      <c r="M12" s="248"/>
      <c r="N12" s="249"/>
      <c r="O12" s="250" t="s">
        <v>173</v>
      </c>
      <c r="P12" s="251"/>
      <c r="Q12" s="252"/>
      <c r="R12" s="250" t="s">
        <v>25</v>
      </c>
      <c r="S12" s="242" t="s">
        <v>33</v>
      </c>
      <c r="T12" s="240" t="s">
        <v>30</v>
      </c>
      <c r="U12" s="248"/>
      <c r="V12" s="248"/>
      <c r="W12" s="248"/>
      <c r="X12" s="248"/>
      <c r="Y12" s="249"/>
      <c r="Z12" s="255" t="s">
        <v>24</v>
      </c>
      <c r="AA12" s="255"/>
      <c r="AB12" s="255"/>
      <c r="AC12" s="255"/>
      <c r="AD12" s="255"/>
      <c r="AE12" s="255"/>
      <c r="AF12" s="255"/>
      <c r="AG12" s="255"/>
      <c r="AH12" s="242" t="s">
        <v>1</v>
      </c>
      <c r="AI12" s="242" t="s">
        <v>13</v>
      </c>
      <c r="AJ12" s="250" t="s">
        <v>2</v>
      </c>
      <c r="AK12" s="394" t="s">
        <v>3</v>
      </c>
    </row>
    <row r="13" spans="1:38" ht="25.15" customHeight="1" x14ac:dyDescent="0.25">
      <c r="A13" s="243" t="s">
        <v>146</v>
      </c>
      <c r="B13" s="243" t="s">
        <v>147</v>
      </c>
      <c r="C13" s="243" t="s">
        <v>148</v>
      </c>
      <c r="D13" s="243" t="s">
        <v>6</v>
      </c>
      <c r="E13" s="243" t="s">
        <v>171</v>
      </c>
      <c r="F13" s="243" t="s">
        <v>149</v>
      </c>
      <c r="G13" s="243" t="s">
        <v>26</v>
      </c>
      <c r="H13" s="243" t="s">
        <v>6</v>
      </c>
      <c r="I13" s="237" t="s">
        <v>14</v>
      </c>
      <c r="J13" s="258"/>
      <c r="K13" s="237" t="s">
        <v>0</v>
      </c>
      <c r="L13" s="238"/>
      <c r="M13" s="238"/>
      <c r="N13" s="238"/>
      <c r="O13" s="242" t="s">
        <v>174</v>
      </c>
      <c r="P13" s="242" t="s">
        <v>175</v>
      </c>
      <c r="Q13" s="242" t="s">
        <v>176</v>
      </c>
      <c r="R13" s="254"/>
      <c r="S13" s="243"/>
      <c r="T13" s="242" t="s">
        <v>26</v>
      </c>
      <c r="U13" s="239" t="s">
        <v>4</v>
      </c>
      <c r="V13" s="240" t="s">
        <v>12</v>
      </c>
      <c r="W13" s="248"/>
      <c r="X13" s="248"/>
      <c r="Y13" s="249"/>
      <c r="Z13" s="26" t="s">
        <v>28</v>
      </c>
      <c r="AA13" s="26" t="s">
        <v>150</v>
      </c>
      <c r="AB13" s="26" t="s">
        <v>28</v>
      </c>
      <c r="AC13" s="26" t="s">
        <v>150</v>
      </c>
      <c r="AD13" s="26" t="s">
        <v>28</v>
      </c>
      <c r="AE13" s="26" t="s">
        <v>150</v>
      </c>
      <c r="AF13" s="26" t="s">
        <v>28</v>
      </c>
      <c r="AG13" s="26" t="s">
        <v>150</v>
      </c>
      <c r="AH13" s="243"/>
      <c r="AI13" s="243"/>
      <c r="AJ13" s="256"/>
      <c r="AK13" s="394"/>
    </row>
    <row r="14" spans="1:38" ht="22.5" customHeight="1" x14ac:dyDescent="0.25">
      <c r="A14" s="243"/>
      <c r="B14" s="243"/>
      <c r="C14" s="243"/>
      <c r="D14" s="243"/>
      <c r="E14" s="243"/>
      <c r="F14" s="243"/>
      <c r="G14" s="243"/>
      <c r="H14" s="243"/>
      <c r="I14" s="239" t="s">
        <v>29</v>
      </c>
      <c r="J14" s="239" t="s">
        <v>7</v>
      </c>
      <c r="K14" s="239" t="s">
        <v>5</v>
      </c>
      <c r="L14" s="239"/>
      <c r="M14" s="239"/>
      <c r="N14" s="240"/>
      <c r="O14" s="243"/>
      <c r="P14" s="243"/>
      <c r="Q14" s="243"/>
      <c r="R14" s="254"/>
      <c r="S14" s="243"/>
      <c r="T14" s="243"/>
      <c r="U14" s="239"/>
      <c r="V14" s="239" t="s">
        <v>8</v>
      </c>
      <c r="W14" s="239" t="s">
        <v>9</v>
      </c>
      <c r="X14" s="239" t="s">
        <v>10</v>
      </c>
      <c r="Y14" s="239" t="s">
        <v>11</v>
      </c>
      <c r="Z14" s="250">
        <v>2021</v>
      </c>
      <c r="AA14" s="252"/>
      <c r="AB14" s="250">
        <v>2022</v>
      </c>
      <c r="AC14" s="252"/>
      <c r="AD14" s="250">
        <v>2023</v>
      </c>
      <c r="AE14" s="252"/>
      <c r="AF14" s="250">
        <v>2024</v>
      </c>
      <c r="AG14" s="252"/>
      <c r="AH14" s="243"/>
      <c r="AI14" s="243"/>
      <c r="AJ14" s="256"/>
      <c r="AK14" s="394"/>
    </row>
    <row r="15" spans="1:38" x14ac:dyDescent="0.25">
      <c r="A15" s="243"/>
      <c r="B15" s="243"/>
      <c r="C15" s="243"/>
      <c r="D15" s="243"/>
      <c r="E15" s="243"/>
      <c r="F15" s="243"/>
      <c r="G15" s="243"/>
      <c r="H15" s="243"/>
      <c r="I15" s="242"/>
      <c r="J15" s="242"/>
      <c r="K15" s="24">
        <v>2021</v>
      </c>
      <c r="L15" s="24">
        <v>2022</v>
      </c>
      <c r="M15" s="24">
        <v>2023</v>
      </c>
      <c r="N15" s="25">
        <v>2024</v>
      </c>
      <c r="O15" s="243"/>
      <c r="P15" s="243"/>
      <c r="Q15" s="243"/>
      <c r="R15" s="254"/>
      <c r="S15" s="243"/>
      <c r="T15" s="243"/>
      <c r="U15" s="242"/>
      <c r="V15" s="242"/>
      <c r="W15" s="242"/>
      <c r="X15" s="242"/>
      <c r="Y15" s="242"/>
      <c r="Z15" s="256"/>
      <c r="AA15" s="257"/>
      <c r="AB15" s="256"/>
      <c r="AC15" s="257"/>
      <c r="AD15" s="256"/>
      <c r="AE15" s="257"/>
      <c r="AF15" s="256"/>
      <c r="AG15" s="257"/>
      <c r="AH15" s="243"/>
      <c r="AI15" s="243"/>
      <c r="AJ15" s="256"/>
      <c r="AK15" s="394"/>
    </row>
    <row r="16" spans="1:38" s="41" customFormat="1" ht="173.25" x14ac:dyDescent="0.25">
      <c r="A16" s="260" t="s">
        <v>198</v>
      </c>
      <c r="B16" s="83" t="s">
        <v>199</v>
      </c>
      <c r="C16" s="83" t="s">
        <v>196</v>
      </c>
      <c r="D16" s="83"/>
      <c r="E16" s="83"/>
      <c r="F16" s="83"/>
      <c r="G16" s="50" t="s">
        <v>215</v>
      </c>
      <c r="H16" s="47" t="s">
        <v>640</v>
      </c>
      <c r="I16" s="53">
        <v>2020</v>
      </c>
      <c r="J16" s="44">
        <v>0.99</v>
      </c>
      <c r="K16" s="51">
        <v>1</v>
      </c>
      <c r="L16" s="51">
        <v>1</v>
      </c>
      <c r="M16" s="51">
        <v>1</v>
      </c>
      <c r="N16" s="51">
        <v>1</v>
      </c>
      <c r="O16" s="35" t="s">
        <v>204</v>
      </c>
      <c r="P16" s="45" t="s">
        <v>206</v>
      </c>
      <c r="Q16" s="63" t="s">
        <v>205</v>
      </c>
      <c r="R16" s="63" t="s">
        <v>229</v>
      </c>
      <c r="S16" s="84"/>
      <c r="T16" s="85" t="s">
        <v>216</v>
      </c>
      <c r="U16" s="86" t="s">
        <v>375</v>
      </c>
      <c r="V16" s="87">
        <v>12</v>
      </c>
      <c r="W16" s="87">
        <v>12</v>
      </c>
      <c r="X16" s="87">
        <v>12</v>
      </c>
      <c r="Y16" s="87">
        <v>12</v>
      </c>
      <c r="Z16" s="94">
        <v>0</v>
      </c>
      <c r="AA16" s="94" t="s">
        <v>376</v>
      </c>
      <c r="AB16" s="94">
        <v>0</v>
      </c>
      <c r="AC16" s="94" t="s">
        <v>376</v>
      </c>
      <c r="AD16" s="94">
        <v>0</v>
      </c>
      <c r="AE16" s="94" t="s">
        <v>376</v>
      </c>
      <c r="AF16" s="94">
        <v>0</v>
      </c>
      <c r="AG16" s="94" t="s">
        <v>376</v>
      </c>
      <c r="AH16" s="88" t="s">
        <v>219</v>
      </c>
      <c r="AI16" s="88" t="s">
        <v>217</v>
      </c>
      <c r="AJ16" s="149" t="s">
        <v>218</v>
      </c>
      <c r="AK16" s="88" t="s">
        <v>366</v>
      </c>
      <c r="AL16" s="135"/>
    </row>
    <row r="17" spans="1:38" s="41" customFormat="1" ht="173.25" x14ac:dyDescent="0.25">
      <c r="A17" s="261"/>
      <c r="B17" s="35" t="s">
        <v>199</v>
      </c>
      <c r="C17" s="45" t="s">
        <v>195</v>
      </c>
      <c r="D17" s="45" t="s">
        <v>200</v>
      </c>
      <c r="E17" s="38">
        <v>-0.35747800000000002</v>
      </c>
      <c r="F17" s="38">
        <v>0.39435543361345232</v>
      </c>
      <c r="G17" s="63" t="s">
        <v>220</v>
      </c>
      <c r="H17" s="63" t="s">
        <v>631</v>
      </c>
      <c r="I17" s="53">
        <v>2020</v>
      </c>
      <c r="J17" s="44">
        <v>0</v>
      </c>
      <c r="K17" s="52">
        <v>0.25</v>
      </c>
      <c r="L17" s="52">
        <v>0.6</v>
      </c>
      <c r="M17" s="52">
        <v>1</v>
      </c>
      <c r="N17" s="219">
        <v>1</v>
      </c>
      <c r="O17" s="35" t="s">
        <v>204</v>
      </c>
      <c r="P17" s="45" t="s">
        <v>206</v>
      </c>
      <c r="Q17" s="63" t="s">
        <v>205</v>
      </c>
      <c r="R17" s="63" t="s">
        <v>207</v>
      </c>
      <c r="S17" s="76"/>
      <c r="T17" s="63" t="s">
        <v>221</v>
      </c>
      <c r="U17" s="100" t="s">
        <v>421</v>
      </c>
      <c r="V17" s="100">
        <v>1</v>
      </c>
      <c r="W17" s="100">
        <v>1</v>
      </c>
      <c r="X17" s="100">
        <v>1</v>
      </c>
      <c r="Y17" s="100">
        <v>1</v>
      </c>
      <c r="Z17" s="94">
        <v>0</v>
      </c>
      <c r="AA17" s="94" t="s">
        <v>376</v>
      </c>
      <c r="AB17" s="94">
        <v>0</v>
      </c>
      <c r="AC17" s="94" t="s">
        <v>376</v>
      </c>
      <c r="AD17" s="94">
        <v>0</v>
      </c>
      <c r="AE17" s="94" t="s">
        <v>376</v>
      </c>
      <c r="AF17" s="94">
        <v>0</v>
      </c>
      <c r="AG17" s="94" t="s">
        <v>376</v>
      </c>
      <c r="AH17" s="88" t="s">
        <v>225</v>
      </c>
      <c r="AI17" s="63" t="s">
        <v>222</v>
      </c>
      <c r="AJ17" s="150" t="s">
        <v>223</v>
      </c>
      <c r="AK17" s="99" t="s">
        <v>224</v>
      </c>
      <c r="AL17" s="135"/>
    </row>
    <row r="18" spans="1:38" s="41" customFormat="1" ht="173.25" x14ac:dyDescent="0.25">
      <c r="A18" s="261"/>
      <c r="B18" s="233" t="s">
        <v>199</v>
      </c>
      <c r="C18" s="230" t="s">
        <v>195</v>
      </c>
      <c r="D18" s="230" t="s">
        <v>197</v>
      </c>
      <c r="E18" s="395" t="s">
        <v>201</v>
      </c>
      <c r="F18" s="395" t="s">
        <v>202</v>
      </c>
      <c r="G18" s="236" t="s">
        <v>203</v>
      </c>
      <c r="H18" s="63" t="s">
        <v>642</v>
      </c>
      <c r="I18" s="64">
        <v>2020</v>
      </c>
      <c r="J18" s="52">
        <v>0.8</v>
      </c>
      <c r="K18" s="89">
        <v>0.85</v>
      </c>
      <c r="L18" s="89">
        <v>0.9</v>
      </c>
      <c r="M18" s="89">
        <v>0.95</v>
      </c>
      <c r="N18" s="89">
        <v>1</v>
      </c>
      <c r="O18" s="35" t="s">
        <v>204</v>
      </c>
      <c r="P18" s="45" t="s">
        <v>206</v>
      </c>
      <c r="Q18" s="63" t="s">
        <v>205</v>
      </c>
      <c r="R18" s="63" t="s">
        <v>207</v>
      </c>
      <c r="S18" s="63"/>
      <c r="T18" s="63" t="s">
        <v>226</v>
      </c>
      <c r="U18" s="73" t="s">
        <v>412</v>
      </c>
      <c r="V18" s="74">
        <v>1</v>
      </c>
      <c r="W18" s="74">
        <v>1</v>
      </c>
      <c r="X18" s="74">
        <v>1</v>
      </c>
      <c r="Y18" s="74">
        <v>1</v>
      </c>
      <c r="Z18" s="123">
        <f>+(10000*58)/4</f>
        <v>145000</v>
      </c>
      <c r="AA18" s="94" t="s">
        <v>376</v>
      </c>
      <c r="AB18" s="123">
        <f>+(10000*58)/4</f>
        <v>145000</v>
      </c>
      <c r="AC18" s="94" t="s">
        <v>376</v>
      </c>
      <c r="AD18" s="123">
        <f>+(10000*58)/4</f>
        <v>145000</v>
      </c>
      <c r="AE18" s="94" t="s">
        <v>376</v>
      </c>
      <c r="AF18" s="123">
        <f>+(10000*58)/4</f>
        <v>145000</v>
      </c>
      <c r="AG18" s="94" t="s">
        <v>376</v>
      </c>
      <c r="AH18" s="63" t="s">
        <v>227</v>
      </c>
      <c r="AI18" s="63" t="s">
        <v>209</v>
      </c>
      <c r="AJ18" s="150" t="s">
        <v>210</v>
      </c>
      <c r="AK18" s="99" t="s">
        <v>211</v>
      </c>
      <c r="AL18" s="151"/>
    </row>
    <row r="19" spans="1:38" s="41" customFormat="1" ht="173.25" x14ac:dyDescent="0.25">
      <c r="A19" s="262"/>
      <c r="B19" s="233"/>
      <c r="C19" s="230"/>
      <c r="D19" s="230"/>
      <c r="E19" s="395"/>
      <c r="F19" s="395"/>
      <c r="G19" s="236"/>
      <c r="H19" s="45" t="s">
        <v>643</v>
      </c>
      <c r="I19" s="53">
        <v>2020</v>
      </c>
      <c r="J19" s="52">
        <v>0.96</v>
      </c>
      <c r="K19" s="90">
        <v>0.96</v>
      </c>
      <c r="L19" s="90">
        <v>0.97</v>
      </c>
      <c r="M19" s="90">
        <v>0.98</v>
      </c>
      <c r="N19" s="90">
        <v>0.99</v>
      </c>
      <c r="O19" s="35" t="s">
        <v>204</v>
      </c>
      <c r="P19" s="45" t="s">
        <v>206</v>
      </c>
      <c r="Q19" s="63" t="s">
        <v>205</v>
      </c>
      <c r="R19" s="63" t="s">
        <v>207</v>
      </c>
      <c r="S19" s="63" t="s">
        <v>208</v>
      </c>
      <c r="T19" s="99" t="s">
        <v>411</v>
      </c>
      <c r="U19" s="100" t="s">
        <v>415</v>
      </c>
      <c r="V19" s="143" t="s">
        <v>413</v>
      </c>
      <c r="W19" s="143" t="s">
        <v>414</v>
      </c>
      <c r="X19" s="125">
        <v>1</v>
      </c>
      <c r="Y19" s="125">
        <v>1</v>
      </c>
      <c r="Z19" s="94">
        <v>0</v>
      </c>
      <c r="AA19" s="94" t="s">
        <v>376</v>
      </c>
      <c r="AB19" s="94">
        <v>0</v>
      </c>
      <c r="AC19" s="94" t="s">
        <v>376</v>
      </c>
      <c r="AD19" s="94">
        <v>0</v>
      </c>
      <c r="AE19" s="94" t="s">
        <v>376</v>
      </c>
      <c r="AF19" s="94">
        <v>0</v>
      </c>
      <c r="AG19" s="94" t="s">
        <v>376</v>
      </c>
      <c r="AH19" s="63" t="s">
        <v>228</v>
      </c>
      <c r="AI19" s="63" t="s">
        <v>212</v>
      </c>
      <c r="AJ19" s="150" t="s">
        <v>213</v>
      </c>
      <c r="AK19" s="99" t="s">
        <v>214</v>
      </c>
      <c r="AL19" s="151"/>
    </row>
    <row r="20" spans="1:38" x14ac:dyDescent="0.25">
      <c r="A20" s="31"/>
      <c r="B20" s="31"/>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c r="AE20" s="31"/>
      <c r="AF20" s="31"/>
      <c r="AG20" s="31"/>
    </row>
    <row r="25" spans="1:38" ht="15.75" x14ac:dyDescent="0.25">
      <c r="A25" s="29"/>
    </row>
  </sheetData>
  <mergeCells count="51">
    <mergeCell ref="A16:A19"/>
    <mergeCell ref="D18:D19"/>
    <mergeCell ref="E18:E19"/>
    <mergeCell ref="F18:F19"/>
    <mergeCell ref="C18:C19"/>
    <mergeCell ref="Z12:AG12"/>
    <mergeCell ref="AH12:AH15"/>
    <mergeCell ref="AI12:AI15"/>
    <mergeCell ref="G18:G19"/>
    <mergeCell ref="B18:B19"/>
    <mergeCell ref="Z14:AA15"/>
    <mergeCell ref="AB14:AC15"/>
    <mergeCell ref="AD14:AE15"/>
    <mergeCell ref="X14:X15"/>
    <mergeCell ref="Y14:Y15"/>
    <mergeCell ref="U13:U15"/>
    <mergeCell ref="I14:I15"/>
    <mergeCell ref="J14:J15"/>
    <mergeCell ref="V14:V15"/>
    <mergeCell ref="W14:W15"/>
    <mergeCell ref="K13:N13"/>
    <mergeCell ref="A12:F12"/>
    <mergeCell ref="G12:N12"/>
    <mergeCell ref="O12:Q12"/>
    <mergeCell ref="R12:R15"/>
    <mergeCell ref="D13:D15"/>
    <mergeCell ref="E13:E15"/>
    <mergeCell ref="B13:B15"/>
    <mergeCell ref="C13:C15"/>
    <mergeCell ref="I13:J13"/>
    <mergeCell ref="T13:T15"/>
    <mergeCell ref="K14:N14"/>
    <mergeCell ref="O13:O15"/>
    <mergeCell ref="P13:P15"/>
    <mergeCell ref="Q13:Q15"/>
    <mergeCell ref="V13:Y13"/>
    <mergeCell ref="A3:AK3"/>
    <mergeCell ref="A4:AK4"/>
    <mergeCell ref="A5:AK5"/>
    <mergeCell ref="A11:F11"/>
    <mergeCell ref="G11:N11"/>
    <mergeCell ref="T11:Y11"/>
    <mergeCell ref="AJ12:AJ15"/>
    <mergeCell ref="AK12:AK15"/>
    <mergeCell ref="AF14:AG15"/>
    <mergeCell ref="T12:Y12"/>
    <mergeCell ref="F13:F15"/>
    <mergeCell ref="G13:G15"/>
    <mergeCell ref="H13:H15"/>
    <mergeCell ref="S12:S15"/>
    <mergeCell ref="A13:A15"/>
  </mergeCells>
  <pageMargins left="0.7" right="0.7" top="0.75" bottom="0.75" header="0.3" footer="0.3"/>
  <pageSetup paperSize="66" scale="38" orientation="landscape" horizontalDpi="4294967295" verticalDpi="4294967295"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B36"/>
  <sheetViews>
    <sheetView topLeftCell="A21" workbookViewId="0">
      <selection activeCell="B36" sqref="B36"/>
    </sheetView>
  </sheetViews>
  <sheetFormatPr baseColWidth="10" defaultRowHeight="15" x14ac:dyDescent="0.25"/>
  <cols>
    <col min="1" max="1" width="11.42578125" style="145"/>
    <col min="2" max="2" width="109" customWidth="1"/>
  </cols>
  <sheetData>
    <row r="1" spans="1:2" ht="15.75" x14ac:dyDescent="0.25">
      <c r="A1" s="146">
        <v>1</v>
      </c>
      <c r="B1" s="144" t="s">
        <v>632</v>
      </c>
    </row>
    <row r="2" spans="1:2" ht="15.75" x14ac:dyDescent="0.25">
      <c r="A2" s="146">
        <v>2</v>
      </c>
      <c r="B2" s="220" t="s">
        <v>605</v>
      </c>
    </row>
    <row r="3" spans="1:2" ht="15.75" x14ac:dyDescent="0.25">
      <c r="A3" s="146">
        <v>3</v>
      </c>
      <c r="B3" s="220" t="s">
        <v>604</v>
      </c>
    </row>
    <row r="4" spans="1:2" ht="15.75" x14ac:dyDescent="0.25">
      <c r="A4" s="146">
        <v>4</v>
      </c>
      <c r="B4" s="220" t="s">
        <v>603</v>
      </c>
    </row>
    <row r="5" spans="1:2" ht="15.75" x14ac:dyDescent="0.25">
      <c r="A5" s="146">
        <v>5</v>
      </c>
      <c r="B5" s="220" t="s">
        <v>607</v>
      </c>
    </row>
    <row r="6" spans="1:2" ht="15.75" x14ac:dyDescent="0.25">
      <c r="A6" s="146">
        <v>6</v>
      </c>
      <c r="B6" s="220" t="s">
        <v>608</v>
      </c>
    </row>
    <row r="7" spans="1:2" ht="15.75" x14ac:dyDescent="0.25">
      <c r="A7" s="146">
        <v>7</v>
      </c>
      <c r="B7" s="220" t="s">
        <v>663</v>
      </c>
    </row>
    <row r="8" spans="1:2" ht="15.75" x14ac:dyDescent="0.25">
      <c r="A8" s="146">
        <v>8</v>
      </c>
      <c r="B8" s="220" t="s">
        <v>664</v>
      </c>
    </row>
    <row r="9" spans="1:2" ht="15.75" x14ac:dyDescent="0.25">
      <c r="A9" s="146">
        <v>9</v>
      </c>
      <c r="B9" s="220" t="s">
        <v>633</v>
      </c>
    </row>
    <row r="10" spans="1:2" ht="15.75" x14ac:dyDescent="0.25">
      <c r="A10" s="146">
        <v>10</v>
      </c>
      <c r="B10" s="220" t="s">
        <v>609</v>
      </c>
    </row>
    <row r="11" spans="1:2" ht="31.5" x14ac:dyDescent="0.25">
      <c r="A11" s="146">
        <v>11</v>
      </c>
      <c r="B11" s="147" t="s">
        <v>610</v>
      </c>
    </row>
    <row r="12" spans="1:2" ht="15.75" x14ac:dyDescent="0.25">
      <c r="A12" s="146">
        <v>12</v>
      </c>
      <c r="B12" s="220" t="s">
        <v>611</v>
      </c>
    </row>
    <row r="13" spans="1:2" ht="15.75" x14ac:dyDescent="0.25">
      <c r="A13" s="146">
        <v>13</v>
      </c>
      <c r="B13" s="220" t="s">
        <v>612</v>
      </c>
    </row>
    <row r="14" spans="1:2" ht="15.75" x14ac:dyDescent="0.25">
      <c r="A14" s="146">
        <v>14</v>
      </c>
      <c r="B14" s="220" t="s">
        <v>613</v>
      </c>
    </row>
    <row r="15" spans="1:2" ht="15.75" x14ac:dyDescent="0.25">
      <c r="A15" s="146">
        <v>15</v>
      </c>
      <c r="B15" s="220" t="s">
        <v>614</v>
      </c>
    </row>
    <row r="16" spans="1:2" ht="15.75" x14ac:dyDescent="0.25">
      <c r="A16" s="146">
        <v>16</v>
      </c>
      <c r="B16" s="220" t="s">
        <v>615</v>
      </c>
    </row>
    <row r="17" spans="1:2" ht="15.75" x14ac:dyDescent="0.25">
      <c r="A17" s="146">
        <v>17</v>
      </c>
      <c r="B17" s="220" t="s">
        <v>616</v>
      </c>
    </row>
    <row r="18" spans="1:2" ht="15.75" x14ac:dyDescent="0.25">
      <c r="A18" s="146">
        <v>18</v>
      </c>
      <c r="B18" s="220" t="s">
        <v>635</v>
      </c>
    </row>
    <row r="19" spans="1:2" ht="15.75" x14ac:dyDescent="0.25">
      <c r="A19" s="146">
        <v>19</v>
      </c>
      <c r="B19" s="220" t="s">
        <v>636</v>
      </c>
    </row>
    <row r="20" spans="1:2" ht="15.75" x14ac:dyDescent="0.25">
      <c r="A20" s="146">
        <v>20</v>
      </c>
      <c r="B20" s="220" t="s">
        <v>637</v>
      </c>
    </row>
    <row r="21" spans="1:2" ht="15.75" x14ac:dyDescent="0.25">
      <c r="A21" s="146">
        <v>21</v>
      </c>
      <c r="B21" s="207" t="s">
        <v>619</v>
      </c>
    </row>
    <row r="22" spans="1:2" ht="15.75" x14ac:dyDescent="0.25">
      <c r="A22" s="146">
        <v>22</v>
      </c>
      <c r="B22" s="220" t="s">
        <v>620</v>
      </c>
    </row>
    <row r="23" spans="1:2" ht="15.75" x14ac:dyDescent="0.25">
      <c r="A23" s="146">
        <v>23</v>
      </c>
      <c r="B23" s="220" t="s">
        <v>621</v>
      </c>
    </row>
    <row r="24" spans="1:2" ht="15.75" x14ac:dyDescent="0.25">
      <c r="A24" s="146">
        <v>24</v>
      </c>
      <c r="B24" s="220" t="s">
        <v>622</v>
      </c>
    </row>
    <row r="25" spans="1:2" ht="31.5" x14ac:dyDescent="0.25">
      <c r="A25" s="146">
        <v>25</v>
      </c>
      <c r="B25" s="220" t="s">
        <v>638</v>
      </c>
    </row>
    <row r="26" spans="1:2" ht="32.25" customHeight="1" x14ac:dyDescent="0.25">
      <c r="A26" s="146">
        <v>26</v>
      </c>
      <c r="B26" s="220" t="s">
        <v>639</v>
      </c>
    </row>
    <row r="27" spans="1:2" ht="15.75" x14ac:dyDescent="0.25">
      <c r="A27" s="146">
        <v>27</v>
      </c>
      <c r="B27" s="208" t="s">
        <v>625</v>
      </c>
    </row>
    <row r="28" spans="1:2" ht="15.75" x14ac:dyDescent="0.25">
      <c r="A28" s="146">
        <v>28</v>
      </c>
      <c r="B28" s="220" t="s">
        <v>626</v>
      </c>
    </row>
    <row r="29" spans="1:2" ht="15.75" x14ac:dyDescent="0.25">
      <c r="A29" s="146">
        <v>29</v>
      </c>
      <c r="B29" s="220" t="s">
        <v>627</v>
      </c>
    </row>
    <row r="30" spans="1:2" ht="15.75" x14ac:dyDescent="0.25">
      <c r="A30" s="146">
        <v>30</v>
      </c>
      <c r="B30" s="220" t="s">
        <v>628</v>
      </c>
    </row>
    <row r="31" spans="1:2" ht="15.75" x14ac:dyDescent="0.25">
      <c r="A31" s="146">
        <v>31</v>
      </c>
      <c r="B31" s="220" t="s">
        <v>629</v>
      </c>
    </row>
    <row r="32" spans="1:2" ht="31.5" x14ac:dyDescent="0.25">
      <c r="A32" s="146">
        <v>32</v>
      </c>
      <c r="B32" s="220" t="s">
        <v>630</v>
      </c>
    </row>
    <row r="33" spans="1:2" ht="15.75" x14ac:dyDescent="0.25">
      <c r="A33" s="146">
        <v>33</v>
      </c>
      <c r="B33" s="147" t="s">
        <v>640</v>
      </c>
    </row>
    <row r="34" spans="1:2" ht="15.75" x14ac:dyDescent="0.25">
      <c r="A34" s="146">
        <v>34</v>
      </c>
      <c r="B34" s="207" t="s">
        <v>641</v>
      </c>
    </row>
    <row r="35" spans="1:2" ht="15.75" x14ac:dyDescent="0.25">
      <c r="A35" s="146">
        <v>35</v>
      </c>
      <c r="B35" s="207" t="s">
        <v>642</v>
      </c>
    </row>
    <row r="36" spans="1:2" ht="15.75" x14ac:dyDescent="0.25">
      <c r="A36" s="146">
        <v>36</v>
      </c>
      <c r="B36" s="220" t="s">
        <v>643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45</vt:i4>
      </vt:variant>
    </vt:vector>
  </HeadingPairs>
  <TitlesOfParts>
    <vt:vector size="45" baseType="lpstr">
      <vt:lpstr>Instructivo</vt:lpstr>
      <vt:lpstr>PEPI</vt:lpstr>
      <vt:lpstr>PEPINV</vt:lpstr>
      <vt:lpstr>OCS</vt:lpstr>
      <vt:lpstr>OCSAP</vt:lpstr>
      <vt:lpstr>SF</vt:lpstr>
      <vt:lpstr>GE</vt:lpstr>
      <vt:lpstr>GC</vt:lpstr>
      <vt:lpstr>Indicadores</vt:lpstr>
      <vt:lpstr>F-1</vt:lpstr>
      <vt:lpstr>F-2</vt:lpstr>
      <vt:lpstr>F-3</vt:lpstr>
      <vt:lpstr>F-4</vt:lpstr>
      <vt:lpstr>F-5</vt:lpstr>
      <vt:lpstr>F-6</vt:lpstr>
      <vt:lpstr>F-7</vt:lpstr>
      <vt:lpstr>F-8</vt:lpstr>
      <vt:lpstr>F-9</vt:lpstr>
      <vt:lpstr>F-10</vt:lpstr>
      <vt:lpstr>F-11</vt:lpstr>
      <vt:lpstr>F-12</vt:lpstr>
      <vt:lpstr>F-13</vt:lpstr>
      <vt:lpstr>F-14</vt:lpstr>
      <vt:lpstr>F-15</vt:lpstr>
      <vt:lpstr>F-16</vt:lpstr>
      <vt:lpstr>F-17</vt:lpstr>
      <vt:lpstr>F-18</vt:lpstr>
      <vt:lpstr>F-19</vt:lpstr>
      <vt:lpstr>F-20</vt:lpstr>
      <vt:lpstr>F-21</vt:lpstr>
      <vt:lpstr>F-22</vt:lpstr>
      <vt:lpstr>F-23</vt:lpstr>
      <vt:lpstr>F-24</vt:lpstr>
      <vt:lpstr>F-25</vt:lpstr>
      <vt:lpstr>F-26</vt:lpstr>
      <vt:lpstr>F-27</vt:lpstr>
      <vt:lpstr>F-28</vt:lpstr>
      <vt:lpstr>F-29</vt:lpstr>
      <vt:lpstr>F-30</vt:lpstr>
      <vt:lpstr>F-31</vt:lpstr>
      <vt:lpstr>F-32</vt:lpstr>
      <vt:lpstr>F-33</vt:lpstr>
      <vt:lpstr>F-34</vt:lpstr>
      <vt:lpstr>F-35</vt:lpstr>
      <vt:lpstr>F-36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aluciano</dc:creator>
  <cp:lastModifiedBy>eaybar</cp:lastModifiedBy>
  <cp:lastPrinted>2021-04-05T20:17:01Z</cp:lastPrinted>
  <dcterms:created xsi:type="dcterms:W3CDTF">2019-10-14T13:09:43Z</dcterms:created>
  <dcterms:modified xsi:type="dcterms:W3CDTF">2021-05-26T12:47:07Z</dcterms:modified>
</cp:coreProperties>
</file>