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. DE RESULT DICIEMBRE 20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E99" i="1" s="1"/>
  <c r="C94" i="1"/>
  <c r="D90" i="1"/>
  <c r="D89" i="1"/>
  <c r="E91" i="1" s="1"/>
  <c r="C89" i="1"/>
  <c r="D85" i="1"/>
  <c r="D84" i="1"/>
  <c r="D83" i="1"/>
  <c r="D82" i="1"/>
  <c r="E86" i="1" s="1"/>
  <c r="D73" i="1"/>
  <c r="D72" i="1"/>
  <c r="D71" i="1"/>
  <c r="D70" i="1"/>
  <c r="E75" i="1" s="1"/>
  <c r="D65" i="1"/>
  <c r="D64" i="1"/>
  <c r="E67" i="1" s="1"/>
  <c r="D63" i="1"/>
  <c r="D58" i="1"/>
  <c r="D57" i="1"/>
  <c r="E60" i="1" s="1"/>
  <c r="D56" i="1"/>
  <c r="D48" i="1"/>
  <c r="C48" i="1"/>
  <c r="D47" i="1"/>
  <c r="D46" i="1"/>
  <c r="D45" i="1"/>
  <c r="E50" i="1" s="1"/>
  <c r="D40" i="1"/>
  <c r="D39" i="1"/>
  <c r="D38" i="1"/>
  <c r="E42" i="1" s="1"/>
  <c r="D33" i="1"/>
  <c r="D32" i="1"/>
  <c r="D31" i="1"/>
  <c r="E35" i="1" s="1"/>
  <c r="C24" i="1"/>
  <c r="D24" i="1" s="1"/>
  <c r="C23" i="1"/>
  <c r="D23" i="1" s="1"/>
  <c r="D22" i="1"/>
  <c r="D21" i="1"/>
  <c r="E26" i="1" s="1"/>
  <c r="D20" i="1"/>
  <c r="C15" i="1"/>
  <c r="D15" i="1" s="1"/>
  <c r="D14" i="1"/>
  <c r="D13" i="1"/>
  <c r="E17" i="1" s="1"/>
  <c r="D8" i="1"/>
  <c r="I7" i="1"/>
  <c r="I8" i="1" s="1"/>
  <c r="I9" i="1" s="1"/>
  <c r="I10" i="1" s="1"/>
  <c r="D7" i="1"/>
  <c r="D6" i="1"/>
  <c r="E10" i="1" s="1"/>
  <c r="E28" i="1" s="1"/>
  <c r="E52" i="1" l="1"/>
  <c r="E79" i="1" s="1"/>
  <c r="E101" i="1" s="1"/>
  <c r="E77" i="1"/>
</calcChain>
</file>

<file path=xl/sharedStrings.xml><?xml version="1.0" encoding="utf-8"?>
<sst xmlns="http://schemas.openxmlformats.org/spreadsheetml/2006/main" count="88" uniqueCount="74">
  <si>
    <t>CORAASAN</t>
  </si>
  <si>
    <t>ESTADO DE RESULTADO</t>
  </si>
  <si>
    <t>CORRESPONDIENTE A DICIEMBRE  2022</t>
  </si>
  <si>
    <t>VALORES EN RD$</t>
  </si>
  <si>
    <t>INGRESOS POR SERVICIOS ACUEDUCTOS</t>
  </si>
  <si>
    <t xml:space="preserve"> 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</si>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</sst>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4" fontId="9" fillId="0" borderId="0" xfId="0" applyNumberFormat="1" applyFont="1"/>
    <xf numFmtId="4" fontId="9" fillId="0" borderId="0" xfId="0" applyNumberFormat="1" applyFont="1" applyFill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0</xdr:row>
      <xdr:rowOff>76200</xdr:rowOff>
    </xdr:from>
    <xdr:ext cx="704850" cy="523875"/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62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ominguezc/Documents/1)%20Informaci&#243;n%20del%20Portal%20de%20Transparencia/12)%20Finanzas/12-%20Diciembre%202022/1)%20Balance%20General/TRANSPARENCIA/ESTADOS%20FINANCIEROS/Estados%20Proyectados/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PROYECTADO 2022"/>
      <sheetName val="OCTUBRE 2022"/>
      <sheetName val="NOVIEMBRE PROYECTADO 2022"/>
      <sheetName val="NOVIEMBRE 2022"/>
      <sheetName val="DICIEMBRE PROYECT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3">
          <cell r="D23" t="e">
            <v>#VALUE!</v>
          </cell>
        </row>
        <row r="24">
          <cell r="D24" t="e">
            <v>#VALUE!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>
        <row r="6">
          <cell r="D6">
            <v>1085781924.0999999</v>
          </cell>
        </row>
        <row r="7">
          <cell r="D7">
            <v>384196015.95999998</v>
          </cell>
        </row>
        <row r="8">
          <cell r="D8">
            <v>555543519.53999996</v>
          </cell>
        </row>
        <row r="13">
          <cell r="D13">
            <v>404933723.69</v>
          </cell>
        </row>
        <row r="14">
          <cell r="D14">
            <v>116528112.28</v>
          </cell>
        </row>
        <row r="15">
          <cell r="D15">
            <v>19897156.620000001</v>
          </cell>
        </row>
        <row r="20">
          <cell r="D20">
            <v>0</v>
          </cell>
        </row>
        <row r="21">
          <cell r="D21">
            <v>100251580.75</v>
          </cell>
        </row>
        <row r="22">
          <cell r="D22">
            <v>54903262.189999998</v>
          </cell>
        </row>
        <row r="31">
          <cell r="D31">
            <v>-278185171.44</v>
          </cell>
        </row>
        <row r="32">
          <cell r="D32">
            <v>-349158060.11000001</v>
          </cell>
        </row>
        <row r="33">
          <cell r="D33">
            <v>-162587524.13</v>
          </cell>
        </row>
        <row r="38">
          <cell r="D38">
            <v>-11511036.9</v>
          </cell>
        </row>
        <row r="39">
          <cell r="D39">
            <v>-83215281.799999997</v>
          </cell>
        </row>
        <row r="40">
          <cell r="D40">
            <v>0</v>
          </cell>
        </row>
        <row r="45">
          <cell r="D45">
            <v>-476936615.17000002</v>
          </cell>
        </row>
        <row r="46">
          <cell r="D46">
            <v>-185307937.72</v>
          </cell>
        </row>
        <row r="47">
          <cell r="D47">
            <v>-168203080.96000001</v>
          </cell>
        </row>
        <row r="48">
          <cell r="D48">
            <v>-200047749.05000001</v>
          </cell>
        </row>
        <row r="56">
          <cell r="D56">
            <v>-1266875.47</v>
          </cell>
        </row>
        <row r="57">
          <cell r="D57">
            <v>-2842293.41</v>
          </cell>
        </row>
        <row r="58">
          <cell r="D58">
            <v>-104740324.47</v>
          </cell>
        </row>
        <row r="63">
          <cell r="D63">
            <v>-73446825.620000005</v>
          </cell>
        </row>
        <row r="64">
          <cell r="D64">
            <v>-6471981.5700000003</v>
          </cell>
        </row>
        <row r="65">
          <cell r="D65">
            <v>0</v>
          </cell>
        </row>
        <row r="70">
          <cell r="D70">
            <v>-61576901.299999997</v>
          </cell>
        </row>
        <row r="71">
          <cell r="D71">
            <v>-133605561.34999999</v>
          </cell>
        </row>
        <row r="72">
          <cell r="D72">
            <v>-85944843.769999996</v>
          </cell>
        </row>
        <row r="73">
          <cell r="D73">
            <v>-104722552.94</v>
          </cell>
        </row>
        <row r="82">
          <cell r="D82">
            <v>-100493945.59999999</v>
          </cell>
        </row>
        <row r="83">
          <cell r="D83">
            <v>-36012849.159999996</v>
          </cell>
        </row>
        <row r="84">
          <cell r="D84">
            <v>-35730577.549999997</v>
          </cell>
        </row>
        <row r="85">
          <cell r="D85">
            <v>0</v>
          </cell>
        </row>
        <row r="89">
          <cell r="D89">
            <v>-305776.84999999998</v>
          </cell>
        </row>
        <row r="90">
          <cell r="D90">
            <v>0</v>
          </cell>
        </row>
        <row r="94">
          <cell r="D94">
            <v>-3480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-12426984.1</v>
          </cell>
        </row>
      </sheetData>
      <sheetData sheetId="78"/>
      <sheetData sheetId="79">
        <row r="6">
          <cell r="D6">
            <v>1196467953.9400001</v>
          </cell>
        </row>
        <row r="7">
          <cell r="D7">
            <v>424523857.24000001</v>
          </cell>
        </row>
        <row r="8">
          <cell r="D8">
            <v>613383151.01999998</v>
          </cell>
        </row>
        <row r="13">
          <cell r="D13">
            <v>446796425.94999999</v>
          </cell>
        </row>
        <row r="14">
          <cell r="D14">
            <v>128829191.70999999</v>
          </cell>
        </row>
        <row r="15">
          <cell r="D15">
            <v>21365489.350000001</v>
          </cell>
        </row>
        <row r="20">
          <cell r="D20">
            <v>0</v>
          </cell>
        </row>
        <row r="21">
          <cell r="D21">
            <v>100288169.77</v>
          </cell>
        </row>
        <row r="22">
          <cell r="D22">
            <v>59432252.850000001</v>
          </cell>
        </row>
        <row r="31">
          <cell r="D31">
            <v>-306032448.26999998</v>
          </cell>
        </row>
        <row r="32">
          <cell r="D32">
            <v>-397683212.55000001</v>
          </cell>
        </row>
        <row r="33">
          <cell r="D33">
            <v>-178528833.69</v>
          </cell>
        </row>
        <row r="38">
          <cell r="D38">
            <v>-12669200.17</v>
          </cell>
        </row>
        <row r="39">
          <cell r="D39">
            <v>-91196810.930000007</v>
          </cell>
        </row>
        <row r="40">
          <cell r="D40">
            <v>0</v>
          </cell>
        </row>
        <row r="45">
          <cell r="D45">
            <v>-520105868.72000003</v>
          </cell>
        </row>
        <row r="46">
          <cell r="D46">
            <v>-203289503.63999999</v>
          </cell>
        </row>
        <row r="47">
          <cell r="D47">
            <v>-187662453.75</v>
          </cell>
        </row>
        <row r="48">
          <cell r="D48">
            <v>-218759301.87</v>
          </cell>
        </row>
        <row r="56">
          <cell r="D56">
            <v>-1555429.44</v>
          </cell>
        </row>
        <row r="57">
          <cell r="D57">
            <v>-3346446.75</v>
          </cell>
        </row>
        <row r="58">
          <cell r="D58">
            <v>-117976939.41</v>
          </cell>
        </row>
        <row r="63">
          <cell r="D63">
            <v>-8396120.2200000007</v>
          </cell>
        </row>
        <row r="64">
          <cell r="D64">
            <v>0</v>
          </cell>
        </row>
        <row r="65">
          <cell r="D65">
            <v>0</v>
          </cell>
        </row>
        <row r="70">
          <cell r="D70">
            <v>-65505901.990000002</v>
          </cell>
        </row>
        <row r="71">
          <cell r="D71">
            <v>-146626821.30000001</v>
          </cell>
        </row>
        <row r="72">
          <cell r="D72">
            <v>-94440066.379999995</v>
          </cell>
        </row>
        <row r="73">
          <cell r="D73">
            <v>-115240947.54000001</v>
          </cell>
        </row>
        <row r="82">
          <cell r="D82">
            <v>-110782239.58</v>
          </cell>
        </row>
        <row r="83">
          <cell r="D83">
            <v>-39627462.560000002</v>
          </cell>
        </row>
        <row r="84">
          <cell r="D84">
            <v>-40036169.700000003</v>
          </cell>
        </row>
        <row r="85">
          <cell r="D85">
            <v>0</v>
          </cell>
        </row>
        <row r="89">
          <cell r="D89">
            <v>-305776.84999999998</v>
          </cell>
        </row>
        <row r="90">
          <cell r="D90">
            <v>0</v>
          </cell>
        </row>
        <row r="94">
          <cell r="D94">
            <v>-3480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-13119313.789999999</v>
          </cell>
        </row>
      </sheetData>
      <sheetData sheetId="8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Normal="100" workbookViewId="0">
      <selection activeCell="G107" sqref="G107"/>
    </sheetView>
  </sheetViews>
  <sheetFormatPr baseColWidth="10" defaultRowHeight="12.75" x14ac:dyDescent="0.2"/>
  <cols>
    <col min="1" max="1" width="30.28515625" style="1" customWidth="1"/>
    <col min="2" max="2" width="17.140625" style="1" customWidth="1"/>
    <col min="3" max="3" width="0.140625" style="19" hidden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7.140625" style="1" customWidth="1"/>
    <col min="259" max="259" width="6.42578125" style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7.140625" style="1" customWidth="1"/>
    <col min="515" max="515" width="6.42578125" style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7.140625" style="1" customWidth="1"/>
    <col min="771" max="771" width="6.42578125" style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7.140625" style="1" customWidth="1"/>
    <col min="1027" max="1027" width="6.42578125" style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7.140625" style="1" customWidth="1"/>
    <col min="1283" max="1283" width="6.42578125" style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7.140625" style="1" customWidth="1"/>
    <col min="1539" max="1539" width="6.42578125" style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7.140625" style="1" customWidth="1"/>
    <col min="1795" max="1795" width="6.42578125" style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7.140625" style="1" customWidth="1"/>
    <col min="2051" max="2051" width="6.42578125" style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7.140625" style="1" customWidth="1"/>
    <col min="2307" max="2307" width="6.42578125" style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7.140625" style="1" customWidth="1"/>
    <col min="2563" max="2563" width="6.42578125" style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7.140625" style="1" customWidth="1"/>
    <col min="2819" max="2819" width="6.42578125" style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7.140625" style="1" customWidth="1"/>
    <col min="3075" max="3075" width="6.42578125" style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7.140625" style="1" customWidth="1"/>
    <col min="3331" max="3331" width="6.42578125" style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7.140625" style="1" customWidth="1"/>
    <col min="3587" max="3587" width="6.42578125" style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7.140625" style="1" customWidth="1"/>
    <col min="3843" max="3843" width="6.42578125" style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7.140625" style="1" customWidth="1"/>
    <col min="4099" max="4099" width="6.42578125" style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7.140625" style="1" customWidth="1"/>
    <col min="4355" max="4355" width="6.42578125" style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7.140625" style="1" customWidth="1"/>
    <col min="4611" max="4611" width="6.42578125" style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7.140625" style="1" customWidth="1"/>
    <col min="4867" max="4867" width="6.42578125" style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7.140625" style="1" customWidth="1"/>
    <col min="5123" max="5123" width="6.42578125" style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7.140625" style="1" customWidth="1"/>
    <col min="5379" max="5379" width="6.42578125" style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7.140625" style="1" customWidth="1"/>
    <col min="5635" max="5635" width="6.42578125" style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7.140625" style="1" customWidth="1"/>
    <col min="5891" max="5891" width="6.42578125" style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7.140625" style="1" customWidth="1"/>
    <col min="6147" max="6147" width="6.42578125" style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7.140625" style="1" customWidth="1"/>
    <col min="6403" max="6403" width="6.42578125" style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7.140625" style="1" customWidth="1"/>
    <col min="6659" max="6659" width="6.42578125" style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7.140625" style="1" customWidth="1"/>
    <col min="6915" max="6915" width="6.42578125" style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7.140625" style="1" customWidth="1"/>
    <col min="7171" max="7171" width="6.42578125" style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7.140625" style="1" customWidth="1"/>
    <col min="7427" max="7427" width="6.42578125" style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7.140625" style="1" customWidth="1"/>
    <col min="7683" max="7683" width="6.42578125" style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7.140625" style="1" customWidth="1"/>
    <col min="7939" max="7939" width="6.42578125" style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7.140625" style="1" customWidth="1"/>
    <col min="8195" max="8195" width="6.42578125" style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7.140625" style="1" customWidth="1"/>
    <col min="8451" max="8451" width="6.42578125" style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7.140625" style="1" customWidth="1"/>
    <col min="8707" max="8707" width="6.42578125" style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7.140625" style="1" customWidth="1"/>
    <col min="8963" max="8963" width="6.42578125" style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7.140625" style="1" customWidth="1"/>
    <col min="9219" max="9219" width="6.42578125" style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7.140625" style="1" customWidth="1"/>
    <col min="9475" max="9475" width="6.42578125" style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7.140625" style="1" customWidth="1"/>
    <col min="9731" max="9731" width="6.42578125" style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7.140625" style="1" customWidth="1"/>
    <col min="9987" max="9987" width="6.42578125" style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7.140625" style="1" customWidth="1"/>
    <col min="10243" max="10243" width="6.42578125" style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7.140625" style="1" customWidth="1"/>
    <col min="10499" max="10499" width="6.42578125" style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7.140625" style="1" customWidth="1"/>
    <col min="10755" max="10755" width="6.42578125" style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7.140625" style="1" customWidth="1"/>
    <col min="11011" max="11011" width="6.42578125" style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7.140625" style="1" customWidth="1"/>
    <col min="11267" max="11267" width="6.42578125" style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7.140625" style="1" customWidth="1"/>
    <col min="11523" max="11523" width="6.42578125" style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7.140625" style="1" customWidth="1"/>
    <col min="11779" max="11779" width="6.42578125" style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7.140625" style="1" customWidth="1"/>
    <col min="12035" max="12035" width="6.42578125" style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7.140625" style="1" customWidth="1"/>
    <col min="12291" max="12291" width="6.42578125" style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7.140625" style="1" customWidth="1"/>
    <col min="12547" max="12547" width="6.42578125" style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7.140625" style="1" customWidth="1"/>
    <col min="12803" max="12803" width="6.42578125" style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7.140625" style="1" customWidth="1"/>
    <col min="13059" max="13059" width="6.42578125" style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7.140625" style="1" customWidth="1"/>
    <col min="13315" max="13315" width="6.42578125" style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7.140625" style="1" customWidth="1"/>
    <col min="13571" max="13571" width="6.42578125" style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7.140625" style="1" customWidth="1"/>
    <col min="13827" max="13827" width="6.42578125" style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7.140625" style="1" customWidth="1"/>
    <col min="14083" max="14083" width="6.42578125" style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7.140625" style="1" customWidth="1"/>
    <col min="14339" max="14339" width="6.42578125" style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7.140625" style="1" customWidth="1"/>
    <col min="14595" max="14595" width="6.42578125" style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7.140625" style="1" customWidth="1"/>
    <col min="14851" max="14851" width="6.42578125" style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7.140625" style="1" customWidth="1"/>
    <col min="15107" max="15107" width="6.42578125" style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7.140625" style="1" customWidth="1"/>
    <col min="15363" max="15363" width="6.42578125" style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7.140625" style="1" customWidth="1"/>
    <col min="15619" max="15619" width="6.42578125" style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7.140625" style="1" customWidth="1"/>
    <col min="15875" max="15875" width="6.42578125" style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7.140625" style="1" customWidth="1"/>
    <col min="16131" max="16131" width="6.42578125" style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3" t="s">
        <v>0</v>
      </c>
      <c r="B1" s="23"/>
      <c r="C1" s="23"/>
      <c r="D1" s="23"/>
      <c r="E1" s="23"/>
    </row>
    <row r="2" spans="1:10" ht="14.25" x14ac:dyDescent="0.2">
      <c r="A2" s="23" t="s">
        <v>1</v>
      </c>
      <c r="B2" s="23"/>
      <c r="C2" s="23"/>
      <c r="D2" s="23"/>
      <c r="E2" s="23"/>
    </row>
    <row r="3" spans="1:10" ht="14.25" x14ac:dyDescent="0.2">
      <c r="A3" s="23" t="s">
        <v>2</v>
      </c>
      <c r="B3" s="23"/>
      <c r="C3" s="23"/>
      <c r="D3" s="23"/>
      <c r="E3" s="23"/>
    </row>
    <row r="4" spans="1:10" ht="15" x14ac:dyDescent="0.25">
      <c r="A4" s="24" t="s">
        <v>3</v>
      </c>
      <c r="B4" s="24"/>
      <c r="C4" s="24"/>
      <c r="D4" s="24"/>
      <c r="E4" s="24"/>
    </row>
    <row r="5" spans="1:10" ht="14.25" customHeight="1" x14ac:dyDescent="0.2">
      <c r="A5" s="2" t="s">
        <v>4</v>
      </c>
      <c r="B5" s="2"/>
      <c r="C5" s="16" t="s">
        <v>5</v>
      </c>
      <c r="D5" s="3" t="s">
        <v>6</v>
      </c>
      <c r="I5" s="4">
        <v>204449593.09</v>
      </c>
      <c r="J5" s="1" t="s">
        <v>7</v>
      </c>
    </row>
    <row r="6" spans="1:10" x14ac:dyDescent="0.2">
      <c r="A6" s="1" t="s">
        <v>8</v>
      </c>
      <c r="C6" s="17">
        <v>0.5</v>
      </c>
      <c r="D6" s="6">
        <f>('[1]OCTUBRE 2022'!D6*C6%)+'[1]NOVIEMBRE 2022'!D6</f>
        <v>1201896863.5605001</v>
      </c>
      <c r="I6" s="7">
        <v>102668932.28</v>
      </c>
      <c r="J6" s="1" t="s">
        <v>9</v>
      </c>
    </row>
    <row r="7" spans="1:10" x14ac:dyDescent="0.2">
      <c r="A7" s="1" t="s">
        <v>10</v>
      </c>
      <c r="C7" s="17">
        <v>0.5</v>
      </c>
      <c r="D7" s="6">
        <f>('[1]OCTUBRE 2022'!D7*C7%)+'[1]NOVIEMBRE 2022'!D7</f>
        <v>426444837.31980002</v>
      </c>
      <c r="I7" s="5">
        <f>I5-I6</f>
        <v>101780660.81</v>
      </c>
      <c r="J7" s="1" t="s">
        <v>11</v>
      </c>
    </row>
    <row r="8" spans="1:10" x14ac:dyDescent="0.2">
      <c r="A8" s="1" t="s">
        <v>12</v>
      </c>
      <c r="C8" s="17">
        <v>0.5</v>
      </c>
      <c r="D8" s="6">
        <f>('[1]OCTUBRE 2022'!D8*C8%)+'[1]NOVIEMBRE 2022'!D8</f>
        <v>616160868.61769998</v>
      </c>
      <c r="E8" s="5"/>
      <c r="I8" s="1">
        <f>I7/I6*100</f>
        <v>99.134819608742504</v>
      </c>
    </row>
    <row r="9" spans="1:10" x14ac:dyDescent="0.2">
      <c r="C9" s="17"/>
      <c r="D9" s="4"/>
      <c r="E9" s="5"/>
      <c r="I9" s="4">
        <f>I6*I8%</f>
        <v>101780660.81</v>
      </c>
      <c r="J9" s="1" t="s">
        <v>13</v>
      </c>
    </row>
    <row r="10" spans="1:10" ht="13.5" thickBot="1" x14ac:dyDescent="0.25">
      <c r="A10" s="2" t="s">
        <v>14</v>
      </c>
      <c r="B10" s="2"/>
      <c r="C10" s="17"/>
      <c r="D10" s="4"/>
      <c r="E10" s="8">
        <f>+D6+D7+D8</f>
        <v>2244502569.4980001</v>
      </c>
      <c r="I10" s="5">
        <f>I5+I9</f>
        <v>306230253.89999998</v>
      </c>
    </row>
    <row r="11" spans="1:10" ht="13.5" thickTop="1" x14ac:dyDescent="0.2">
      <c r="C11" s="17"/>
      <c r="D11" s="4"/>
      <c r="E11" s="5"/>
    </row>
    <row r="12" spans="1:10" x14ac:dyDescent="0.2">
      <c r="A12" s="2" t="s">
        <v>15</v>
      </c>
      <c r="B12" s="2"/>
      <c r="C12" s="17"/>
      <c r="D12" s="4"/>
      <c r="I12" s="5"/>
    </row>
    <row r="13" spans="1:10" x14ac:dyDescent="0.2">
      <c r="A13" s="1" t="s">
        <v>8</v>
      </c>
      <c r="C13" s="17">
        <v>5</v>
      </c>
      <c r="D13" s="6">
        <f>('[1]OCTUBRE 2022'!D13*C13%)+'[1]NOVIEMBRE 2022'!D13</f>
        <v>467043112.13449997</v>
      </c>
      <c r="I13" s="5"/>
    </row>
    <row r="14" spans="1:10" x14ac:dyDescent="0.2">
      <c r="A14" s="1" t="s">
        <v>10</v>
      </c>
      <c r="C14" s="17">
        <v>8</v>
      </c>
      <c r="D14" s="6">
        <f>('[1]OCTUBRE 2022'!D14*C14%)+'[1]NOVIEMBRE 2022'!D14</f>
        <v>138151440.69239998</v>
      </c>
      <c r="I14" s="5"/>
    </row>
    <row r="15" spans="1:10" x14ac:dyDescent="0.2">
      <c r="A15" s="1" t="s">
        <v>12</v>
      </c>
      <c r="C15" s="17">
        <f>+('[1]NOVIEMBRE 2022'!D15-'[1]OCTUBRE 2022'!D15)/'[1]OCTUBRE 2022'!D15*100</f>
        <v>7.3796108561766962</v>
      </c>
      <c r="D15" s="6">
        <f>('[1]OCTUBRE 2022'!D15*C15%)+'[1]NOVIEMBRE 2022'!D15</f>
        <v>22833822.080000002</v>
      </c>
      <c r="E15" s="5"/>
      <c r="I15" s="5"/>
    </row>
    <row r="16" spans="1:10" x14ac:dyDescent="0.2">
      <c r="C16" s="18"/>
      <c r="D16" s="6"/>
      <c r="E16" s="5"/>
    </row>
    <row r="17" spans="1:5" ht="13.5" thickBot="1" x14ac:dyDescent="0.25">
      <c r="A17" s="2" t="s">
        <v>16</v>
      </c>
      <c r="B17" s="2"/>
      <c r="C17" s="17"/>
      <c r="D17" s="4"/>
      <c r="E17" s="8">
        <f>+D13+D14+D15</f>
        <v>628028374.90690005</v>
      </c>
    </row>
    <row r="18" spans="1:5" ht="8.25" customHeight="1" thickTop="1" x14ac:dyDescent="0.2">
      <c r="A18" s="2"/>
      <c r="B18" s="2"/>
      <c r="C18" s="17"/>
      <c r="D18" s="4"/>
      <c r="E18" s="9"/>
    </row>
    <row r="19" spans="1:5" x14ac:dyDescent="0.2">
      <c r="A19" s="2" t="s">
        <v>17</v>
      </c>
      <c r="C19" s="17"/>
      <c r="D19" s="4"/>
      <c r="E19" s="5"/>
    </row>
    <row r="20" spans="1:5" x14ac:dyDescent="0.2">
      <c r="A20" s="1" t="s">
        <v>18</v>
      </c>
      <c r="C20" s="17">
        <v>0</v>
      </c>
      <c r="D20" s="6">
        <f>('[1]OCTUBRE 2022'!D20*C20%)+'[1]NOVIEMBRE 2022'!D20</f>
        <v>0</v>
      </c>
      <c r="E20" s="4"/>
    </row>
    <row r="21" spans="1:5" x14ac:dyDescent="0.2">
      <c r="A21" s="1" t="s">
        <v>19</v>
      </c>
      <c r="C21" s="17">
        <v>0.5</v>
      </c>
      <c r="D21" s="6">
        <f>('[1]OCTUBRE 2022'!D21*C21%)+'[1]NOVIEMBRE 2022'!D21</f>
        <v>100789427.67375</v>
      </c>
      <c r="E21" s="5"/>
    </row>
    <row r="22" spans="1:5" x14ac:dyDescent="0.2">
      <c r="A22" s="1" t="s">
        <v>20</v>
      </c>
      <c r="C22" s="17">
        <v>10</v>
      </c>
      <c r="D22" s="6">
        <f>('[1]OCTUBRE 2022'!D22*C22%)+'[1]NOVIEMBRE 2022'!D22</f>
        <v>64922579.069000006</v>
      </c>
      <c r="E22" s="5"/>
    </row>
    <row r="23" spans="1:5" hidden="1" x14ac:dyDescent="0.2">
      <c r="A23" s="1" t="s">
        <v>21</v>
      </c>
      <c r="C23" s="17" t="e">
        <f>+('[1]MAYO 2021'!D23-'[1]ABRIL 2021'!D23)/'[1]ABRIL 2021'!D23*100</f>
        <v>#VALUE!</v>
      </c>
      <c r="D23" s="4" t="e">
        <f>('[1]ABRIL 2021'!D23*C23%)+'[1]MAYO 2021'!D23</f>
        <v>#VALUE!</v>
      </c>
      <c r="E23" s="5"/>
    </row>
    <row r="24" spans="1:5" hidden="1" x14ac:dyDescent="0.2">
      <c r="A24" s="1" t="s">
        <v>22</v>
      </c>
      <c r="C24" s="17" t="e">
        <f>+('[1]MAYO 2021'!D24-'[1]ABRIL 2021'!D24)/'[1]ABRIL 2021'!D24*100</f>
        <v>#VALUE!</v>
      </c>
      <c r="D24" s="4" t="e">
        <f>('[1]ABRIL 2021'!D24*C24%)+'[1]MAYO 2021'!D24</f>
        <v>#VALUE!</v>
      </c>
      <c r="E24" s="5"/>
    </row>
    <row r="25" spans="1:5" x14ac:dyDescent="0.2">
      <c r="C25" s="17"/>
      <c r="D25" s="4"/>
      <c r="E25" s="5"/>
    </row>
    <row r="26" spans="1:5" ht="13.5" thickBot="1" x14ac:dyDescent="0.25">
      <c r="A26" s="2" t="s">
        <v>23</v>
      </c>
      <c r="C26" s="17"/>
      <c r="D26" s="4"/>
      <c r="E26" s="8">
        <f>+D20+D21+D22</f>
        <v>165712006.74274999</v>
      </c>
    </row>
    <row r="27" spans="1:5" ht="10.5" customHeight="1" thickTop="1" x14ac:dyDescent="0.2">
      <c r="C27" s="17"/>
      <c r="D27" s="4"/>
      <c r="E27" s="5"/>
    </row>
    <row r="28" spans="1:5" ht="13.5" thickBot="1" x14ac:dyDescent="0.25">
      <c r="A28" s="2" t="s">
        <v>24</v>
      </c>
      <c r="B28" s="2"/>
      <c r="C28" s="17"/>
      <c r="D28" s="4"/>
      <c r="E28" s="8">
        <f>+E10+E17+E26</f>
        <v>3038242951.1476502</v>
      </c>
    </row>
    <row r="29" spans="1:5" ht="13.5" thickTop="1" x14ac:dyDescent="0.2">
      <c r="C29" s="17"/>
      <c r="D29" s="4"/>
      <c r="E29" s="5"/>
    </row>
    <row r="30" spans="1:5" x14ac:dyDescent="0.2">
      <c r="A30" s="2" t="s">
        <v>25</v>
      </c>
      <c r="C30" s="17"/>
      <c r="D30" s="4"/>
      <c r="E30" s="5"/>
    </row>
    <row r="31" spans="1:5" x14ac:dyDescent="0.2">
      <c r="A31" s="1" t="s">
        <v>26</v>
      </c>
      <c r="C31" s="17">
        <v>0.5</v>
      </c>
      <c r="D31" s="6">
        <f>('[1]OCTUBRE 2022'!D31*C31%)+'[1]NOVIEMBRE 2022'!D31</f>
        <v>-307423374.12720001</v>
      </c>
      <c r="E31" s="5"/>
    </row>
    <row r="32" spans="1:5" x14ac:dyDescent="0.2">
      <c r="A32" s="1" t="s">
        <v>27</v>
      </c>
      <c r="C32" s="17">
        <v>0.5</v>
      </c>
      <c r="D32" s="6">
        <f>('[1]OCTUBRE 2022'!D32*C32%)+'[1]NOVIEMBRE 2022'!D32</f>
        <v>-399429002.85055</v>
      </c>
      <c r="E32" s="5"/>
    </row>
    <row r="33" spans="1:5" x14ac:dyDescent="0.2">
      <c r="A33" s="1" t="s">
        <v>28</v>
      </c>
      <c r="C33" s="17">
        <v>0.5</v>
      </c>
      <c r="D33" s="6">
        <f>('[1]OCTUBRE 2022'!D33*C33%)+'[1]NOVIEMBRE 2022'!D33</f>
        <v>-179341771.31064999</v>
      </c>
      <c r="E33" s="5"/>
    </row>
    <row r="34" spans="1:5" x14ac:dyDescent="0.2">
      <c r="C34" s="17"/>
      <c r="D34" s="4"/>
      <c r="E34" s="5"/>
    </row>
    <row r="35" spans="1:5" ht="13.5" thickBot="1" x14ac:dyDescent="0.25">
      <c r="A35" s="2" t="s">
        <v>29</v>
      </c>
      <c r="C35" s="17"/>
      <c r="D35" s="4"/>
      <c r="E35" s="8">
        <f>D31+D32+D33</f>
        <v>-886194148.28840005</v>
      </c>
    </row>
    <row r="36" spans="1:5" ht="13.5" thickTop="1" x14ac:dyDescent="0.2">
      <c r="A36" s="2"/>
      <c r="C36" s="17"/>
      <c r="D36" s="4"/>
      <c r="E36" s="9"/>
    </row>
    <row r="37" spans="1:5" x14ac:dyDescent="0.2">
      <c r="A37" s="2" t="s">
        <v>30</v>
      </c>
      <c r="C37" s="17"/>
      <c r="D37" s="4"/>
      <c r="E37" s="5"/>
    </row>
    <row r="38" spans="1:5" x14ac:dyDescent="0.2">
      <c r="A38" s="1" t="s">
        <v>31</v>
      </c>
      <c r="C38" s="17">
        <v>0.5</v>
      </c>
      <c r="D38" s="6">
        <f>('[1]OCTUBRE 2022'!D38*C38%)+'[1]NOVIEMBRE 2022'!D38</f>
        <v>-12726755.354499999</v>
      </c>
      <c r="E38" s="5"/>
    </row>
    <row r="39" spans="1:5" x14ac:dyDescent="0.2">
      <c r="A39" s="1" t="s">
        <v>27</v>
      </c>
      <c r="C39" s="17">
        <v>0.5</v>
      </c>
      <c r="D39" s="6">
        <f>('[1]OCTUBRE 2022'!D39*C39%)+'[1]NOVIEMBRE 2022'!D39</f>
        <v>-91612887.339000002</v>
      </c>
      <c r="E39" s="5"/>
    </row>
    <row r="40" spans="1:5" x14ac:dyDescent="0.2">
      <c r="A40" s="1" t="s">
        <v>32</v>
      </c>
      <c r="C40" s="17">
        <v>0</v>
      </c>
      <c r="D40" s="6">
        <f>('[1]OCTUBRE 2022'!D40*C40%)+'[1]NOVIEMBRE 2022'!D40</f>
        <v>0</v>
      </c>
      <c r="E40" s="5"/>
    </row>
    <row r="41" spans="1:5" x14ac:dyDescent="0.2">
      <c r="C41" s="17"/>
      <c r="D41" s="4"/>
      <c r="E41" s="5"/>
    </row>
    <row r="42" spans="1:5" ht="13.5" thickBot="1" x14ac:dyDescent="0.25">
      <c r="A42" s="2" t="s">
        <v>33</v>
      </c>
      <c r="C42" s="17"/>
      <c r="D42" s="4"/>
      <c r="E42" s="8">
        <f>+D37+D38+D39+D40</f>
        <v>-104339642.6935</v>
      </c>
    </row>
    <row r="43" spans="1:5" ht="13.5" thickTop="1" x14ac:dyDescent="0.2">
      <c r="C43" s="17"/>
      <c r="D43" s="4"/>
      <c r="E43" s="5"/>
    </row>
    <row r="44" spans="1:5" x14ac:dyDescent="0.2">
      <c r="A44" s="2" t="s">
        <v>34</v>
      </c>
      <c r="C44" s="17"/>
      <c r="D44" s="4"/>
      <c r="E44" s="5"/>
    </row>
    <row r="45" spans="1:5" x14ac:dyDescent="0.2">
      <c r="A45" s="1" t="s">
        <v>35</v>
      </c>
      <c r="C45" s="17">
        <v>0.5</v>
      </c>
      <c r="D45" s="6">
        <f>('[1]OCTUBRE 2022'!D45*C45%)+'[1]NOVIEMBRE 2022'!D45</f>
        <v>-522490551.79585004</v>
      </c>
      <c r="E45" s="5"/>
    </row>
    <row r="46" spans="1:5" x14ac:dyDescent="0.2">
      <c r="A46" s="1" t="s">
        <v>36</v>
      </c>
      <c r="C46" s="17">
        <v>0.5</v>
      </c>
      <c r="D46" s="6">
        <f>('[1]OCTUBRE 2022'!D46*C46%)+'[1]NOVIEMBRE 2022'!D46</f>
        <v>-204216043.32859999</v>
      </c>
      <c r="E46" s="5"/>
    </row>
    <row r="47" spans="1:5" x14ac:dyDescent="0.2">
      <c r="A47" s="1" t="s">
        <v>37</v>
      </c>
      <c r="C47" s="17">
        <v>0.5</v>
      </c>
      <c r="D47" s="6">
        <f>('[1]OCTUBRE 2022'!D47*C47%)+'[1]NOVIEMBRE 2022'!D47</f>
        <v>-188503469.1548</v>
      </c>
      <c r="E47" s="5"/>
    </row>
    <row r="48" spans="1:5" x14ac:dyDescent="0.2">
      <c r="A48" s="1" t="s">
        <v>38</v>
      </c>
      <c r="C48" s="17">
        <f>+('[1]NOVIEMBRE 2022'!D48-'[1]OCTUBRE 2022'!D48)/'[1]OCTUBRE 2022'!D48*100</f>
        <v>9.3535432959674143</v>
      </c>
      <c r="D48" s="6">
        <f>('[1]OCTUBRE 2022'!D48*C48%)+'[1]NOVIEMBRE 2022'!D48</f>
        <v>-237470854.69</v>
      </c>
      <c r="E48" s="5"/>
    </row>
    <row r="49" spans="1:5" x14ac:dyDescent="0.2">
      <c r="C49" s="17"/>
      <c r="D49" s="4"/>
      <c r="E49" s="5"/>
    </row>
    <row r="50" spans="1:5" x14ac:dyDescent="0.2">
      <c r="A50" s="2" t="s">
        <v>39</v>
      </c>
      <c r="C50" s="17"/>
      <c r="D50" s="4"/>
      <c r="E50" s="9">
        <f>+D45+D46+D47+D48</f>
        <v>-1152680918.96925</v>
      </c>
    </row>
    <row r="51" spans="1:5" x14ac:dyDescent="0.2">
      <c r="A51" s="2"/>
      <c r="C51" s="17"/>
      <c r="D51" s="4"/>
      <c r="E51" s="9"/>
    </row>
    <row r="52" spans="1:5" ht="13.5" thickBot="1" x14ac:dyDescent="0.25">
      <c r="A52" s="2" t="s">
        <v>40</v>
      </c>
      <c r="B52" s="2"/>
      <c r="C52" s="17"/>
      <c r="D52" s="4"/>
      <c r="E52" s="8">
        <f>+E35+E42+E50</f>
        <v>-2143214709.9511499</v>
      </c>
    </row>
    <row r="53" spans="1:5" ht="13.5" thickTop="1" x14ac:dyDescent="0.2">
      <c r="C53" s="17"/>
      <c r="D53" s="4"/>
      <c r="E53" s="5"/>
    </row>
    <row r="54" spans="1:5" x14ac:dyDescent="0.2">
      <c r="C54" s="17"/>
      <c r="D54" s="4"/>
      <c r="E54" s="5"/>
    </row>
    <row r="55" spans="1:5" x14ac:dyDescent="0.2">
      <c r="A55" s="2" t="s">
        <v>41</v>
      </c>
      <c r="C55" s="17"/>
      <c r="D55" s="4"/>
      <c r="E55" s="5"/>
    </row>
    <row r="56" spans="1:5" x14ac:dyDescent="0.2">
      <c r="A56" s="1" t="s">
        <v>26</v>
      </c>
      <c r="C56" s="17">
        <v>0.2</v>
      </c>
      <c r="D56" s="6">
        <f>('[1]OCTUBRE 2022'!D56*C56%)+'[1]NOVIEMBRE 2022'!D56</f>
        <v>-1557963.1909399999</v>
      </c>
      <c r="E56" s="5"/>
    </row>
    <row r="57" spans="1:5" x14ac:dyDescent="0.2">
      <c r="A57" s="1" t="s">
        <v>27</v>
      </c>
      <c r="C57" s="17">
        <v>0.2</v>
      </c>
      <c r="D57" s="6">
        <f>('[1]OCTUBRE 2022'!D57*C57%)+'[1]NOVIEMBRE 2022'!D57</f>
        <v>-3352131.3368199999</v>
      </c>
      <c r="E57" s="5"/>
    </row>
    <row r="58" spans="1:5" x14ac:dyDescent="0.2">
      <c r="A58" s="1" t="s">
        <v>28</v>
      </c>
      <c r="C58" s="17">
        <v>0.1</v>
      </c>
      <c r="D58" s="6">
        <f>('[1]OCTUBRE 2022'!D58*C58%)+'[1]NOVIEMBRE 2022'!D58</f>
        <v>-118081679.73446999</v>
      </c>
      <c r="E58" s="5"/>
    </row>
    <row r="59" spans="1:5" x14ac:dyDescent="0.2">
      <c r="C59" s="17"/>
      <c r="D59" s="4"/>
      <c r="E59" s="5"/>
    </row>
    <row r="60" spans="1:5" ht="13.5" thickBot="1" x14ac:dyDescent="0.25">
      <c r="A60" s="2" t="s">
        <v>42</v>
      </c>
      <c r="C60" s="17"/>
      <c r="D60" s="4"/>
      <c r="E60" s="8">
        <f>+D55+D56+D57+D58</f>
        <v>-122991774.26222999</v>
      </c>
    </row>
    <row r="61" spans="1:5" ht="13.5" thickTop="1" x14ac:dyDescent="0.2">
      <c r="A61" s="2"/>
      <c r="C61" s="17"/>
      <c r="D61" s="4"/>
      <c r="E61" s="9"/>
    </row>
    <row r="62" spans="1:5" x14ac:dyDescent="0.2">
      <c r="A62" s="2" t="s">
        <v>43</v>
      </c>
      <c r="C62" s="17"/>
      <c r="D62" s="4"/>
      <c r="E62" s="5"/>
    </row>
    <row r="63" spans="1:5" x14ac:dyDescent="0.2">
      <c r="A63" s="1" t="s">
        <v>31</v>
      </c>
      <c r="C63" s="17">
        <v>102</v>
      </c>
      <c r="D63" s="6">
        <f>('[1]OCTUBRE 2022'!D63*C63%)+'[1]NOVIEMBRE 2022'!D63</f>
        <v>-83311882.352400005</v>
      </c>
      <c r="E63" s="5"/>
    </row>
    <row r="64" spans="1:5" x14ac:dyDescent="0.2">
      <c r="A64" s="1" t="s">
        <v>27</v>
      </c>
      <c r="C64" s="17">
        <v>130</v>
      </c>
      <c r="D64" s="6">
        <f>('[1]OCTUBRE 2022'!D64*C64%)+'[1]NOVIEMBRE 2022'!D64</f>
        <v>-8413576.0410000011</v>
      </c>
      <c r="E64" s="5"/>
    </row>
    <row r="65" spans="1:5" x14ac:dyDescent="0.2">
      <c r="A65" s="1" t="s">
        <v>32</v>
      </c>
      <c r="C65" s="17">
        <v>0</v>
      </c>
      <c r="D65" s="6">
        <f>('[1]OCTUBRE 2022'!D65*C65%)+'[1]NOVIEMBRE 2022'!D65</f>
        <v>0</v>
      </c>
      <c r="E65" s="5"/>
    </row>
    <row r="66" spans="1:5" x14ac:dyDescent="0.2">
      <c r="C66" s="17"/>
      <c r="D66" s="4"/>
      <c r="E66" s="5"/>
    </row>
    <row r="67" spans="1:5" ht="13.5" thickBot="1" x14ac:dyDescent="0.25">
      <c r="A67" s="2" t="s">
        <v>44</v>
      </c>
      <c r="C67" s="17"/>
      <c r="D67" s="4"/>
      <c r="E67" s="8">
        <f>+D63+D64+D65</f>
        <v>-91725458.393400013</v>
      </c>
    </row>
    <row r="68" spans="1:5" ht="13.5" thickTop="1" x14ac:dyDescent="0.2">
      <c r="C68" s="17"/>
      <c r="D68" s="4"/>
      <c r="E68" s="5"/>
    </row>
    <row r="69" spans="1:5" x14ac:dyDescent="0.2">
      <c r="A69" s="2" t="s">
        <v>45</v>
      </c>
      <c r="C69" s="17"/>
      <c r="D69" s="4"/>
      <c r="E69" s="5"/>
    </row>
    <row r="70" spans="1:5" x14ac:dyDescent="0.2">
      <c r="A70" s="1" t="s">
        <v>35</v>
      </c>
      <c r="C70" s="17">
        <v>0.5</v>
      </c>
      <c r="D70" s="6">
        <f>('[1]OCTUBRE 2022'!D70*C70%)+'[1]NOVIEMBRE 2022'!D70</f>
        <v>-65813786.4965</v>
      </c>
      <c r="E70" s="5"/>
    </row>
    <row r="71" spans="1:5" x14ac:dyDescent="0.2">
      <c r="A71" s="1" t="s">
        <v>36</v>
      </c>
      <c r="C71" s="17">
        <v>0.56000000000000005</v>
      </c>
      <c r="D71" s="6">
        <f>('[1]OCTUBRE 2022'!D71*C71%)+'[1]NOVIEMBRE 2022'!D71</f>
        <v>-147375012.44356</v>
      </c>
      <c r="E71" s="5"/>
    </row>
    <row r="72" spans="1:5" x14ac:dyDescent="0.2">
      <c r="A72" s="1" t="s">
        <v>37</v>
      </c>
      <c r="C72" s="17">
        <v>-1</v>
      </c>
      <c r="D72" s="6">
        <f>('[1]OCTUBRE 2022'!D72*C72%)+'[1]NOVIEMBRE 2022'!D72</f>
        <v>-93580617.942299992</v>
      </c>
      <c r="E72" s="5"/>
    </row>
    <row r="73" spans="1:5" x14ac:dyDescent="0.2">
      <c r="A73" s="1" t="s">
        <v>38</v>
      </c>
      <c r="C73" s="17">
        <v>0</v>
      </c>
      <c r="D73" s="6">
        <f>('[1]OCTUBRE 2022'!D73*C73%)+'[1]NOVIEMBRE 2022'!D73</f>
        <v>-115240947.54000001</v>
      </c>
      <c r="E73" s="5"/>
    </row>
    <row r="74" spans="1:5" x14ac:dyDescent="0.2">
      <c r="C74" s="17"/>
      <c r="D74" s="4"/>
      <c r="E74" s="5"/>
    </row>
    <row r="75" spans="1:5" x14ac:dyDescent="0.2">
      <c r="A75" s="2" t="s">
        <v>46</v>
      </c>
      <c r="C75" s="17"/>
      <c r="D75" s="4"/>
      <c r="E75" s="9">
        <f>+D70+D71+D72+D73</f>
        <v>-422010364.42236</v>
      </c>
    </row>
    <row r="76" spans="1:5" x14ac:dyDescent="0.2">
      <c r="A76" s="2"/>
      <c r="C76" s="17"/>
      <c r="D76" s="4"/>
      <c r="E76" s="9"/>
    </row>
    <row r="77" spans="1:5" ht="13.5" thickBot="1" x14ac:dyDescent="0.25">
      <c r="A77" s="2" t="s">
        <v>47</v>
      </c>
      <c r="B77" s="2"/>
      <c r="C77" s="17"/>
      <c r="D77" s="4"/>
      <c r="E77" s="8">
        <f>+E60+E67+E75</f>
        <v>-636727597.07799006</v>
      </c>
    </row>
    <row r="78" spans="1:5" ht="13.5" thickTop="1" x14ac:dyDescent="0.2">
      <c r="C78" s="17"/>
      <c r="D78" s="4"/>
      <c r="E78" s="5"/>
    </row>
    <row r="79" spans="1:5" ht="13.5" thickBot="1" x14ac:dyDescent="0.25">
      <c r="A79" s="2" t="s">
        <v>48</v>
      </c>
      <c r="B79" s="2"/>
      <c r="C79" s="17"/>
      <c r="D79" s="4"/>
      <c r="E79" s="8">
        <f>+E52+E77</f>
        <v>-2779942307.02914</v>
      </c>
    </row>
    <row r="80" spans="1:5" ht="13.5" thickTop="1" x14ac:dyDescent="0.2">
      <c r="C80" s="17"/>
      <c r="D80" s="4"/>
      <c r="E80" s="5"/>
    </row>
    <row r="81" spans="1:6" x14ac:dyDescent="0.2">
      <c r="A81" s="2" t="s">
        <v>49</v>
      </c>
      <c r="C81" s="17"/>
      <c r="D81" s="4"/>
      <c r="E81" s="5"/>
    </row>
    <row r="82" spans="1:6" x14ac:dyDescent="0.2">
      <c r="A82" s="1" t="s">
        <v>50</v>
      </c>
      <c r="C82" s="17">
        <v>0</v>
      </c>
      <c r="D82" s="6">
        <f>('[1]OCTUBRE 2022'!D82*C82%)+'[1]NOVIEMBRE 2022'!D82</f>
        <v>-110782239.58</v>
      </c>
      <c r="E82" s="5"/>
    </row>
    <row r="83" spans="1:6" x14ac:dyDescent="0.2">
      <c r="A83" s="1" t="s">
        <v>51</v>
      </c>
      <c r="C83" s="17">
        <v>0.1</v>
      </c>
      <c r="D83" s="6">
        <f>('[1]OCTUBRE 2022'!D83*C83%)+'[1]NOVIEMBRE 2022'!D83</f>
        <v>-39663475.409160003</v>
      </c>
      <c r="E83" s="5"/>
    </row>
    <row r="84" spans="1:6" x14ac:dyDescent="0.2">
      <c r="A84" s="1" t="s">
        <v>52</v>
      </c>
      <c r="C84" s="17">
        <v>0</v>
      </c>
      <c r="D84" s="6">
        <f>('[1]OCTUBRE 2022'!D84*C84%)+'[1]NOVIEMBRE 2022'!D84</f>
        <v>-40036169.700000003</v>
      </c>
      <c r="E84" s="5"/>
    </row>
    <row r="85" spans="1:6" x14ac:dyDescent="0.2">
      <c r="A85" s="1" t="s">
        <v>53</v>
      </c>
      <c r="C85" s="17">
        <v>0</v>
      </c>
      <c r="D85" s="6">
        <f>('[1]OCTUBRE 2022'!D85*C85%)+'[1]NOVIEMBRE 2022'!D85</f>
        <v>0</v>
      </c>
      <c r="E85" s="5"/>
      <c r="F85" s="10"/>
    </row>
    <row r="86" spans="1:6" ht="13.5" thickBot="1" x14ac:dyDescent="0.25">
      <c r="A86" s="2" t="s">
        <v>54</v>
      </c>
      <c r="C86" s="17"/>
      <c r="D86" s="4"/>
      <c r="E86" s="8">
        <f>+D85+D82+D83+D84</f>
        <v>-190481884.68915999</v>
      </c>
      <c r="F86" s="10"/>
    </row>
    <row r="87" spans="1:6" ht="13.5" thickTop="1" x14ac:dyDescent="0.2">
      <c r="A87" s="2"/>
      <c r="C87" s="17"/>
      <c r="D87" s="4"/>
      <c r="E87" s="9"/>
      <c r="F87" s="10"/>
    </row>
    <row r="88" spans="1:6" x14ac:dyDescent="0.2">
      <c r="A88" s="2" t="s">
        <v>55</v>
      </c>
      <c r="C88" s="17"/>
      <c r="D88" s="4"/>
      <c r="E88" s="9"/>
      <c r="F88" s="10"/>
    </row>
    <row r="89" spans="1:6" x14ac:dyDescent="0.2">
      <c r="A89" s="1" t="s">
        <v>56</v>
      </c>
      <c r="C89" s="17">
        <f>+('[1]NOVIEMBRE 2022'!D89-'[1]OCTUBRE 2022'!D89)/'[1]OCTUBRE 2022'!D89*100</f>
        <v>0</v>
      </c>
      <c r="D89" s="6">
        <f>('[1]OCTUBRE 2022'!D89*C89%)+'[1]NOVIEMBRE 2022'!D89</f>
        <v>-305776.84999999998</v>
      </c>
      <c r="E89" s="9"/>
      <c r="F89" s="10"/>
    </row>
    <row r="90" spans="1:6" x14ac:dyDescent="0.2">
      <c r="A90" s="1" t="s">
        <v>57</v>
      </c>
      <c r="C90" s="17"/>
      <c r="D90" s="6">
        <f>('[1]OCTUBRE 2022'!D90*C90%)+'[1]NOVIEMBRE 2022'!D90</f>
        <v>0</v>
      </c>
      <c r="E90" s="9"/>
      <c r="F90" s="10"/>
    </row>
    <row r="91" spans="1:6" ht="13.5" thickBot="1" x14ac:dyDescent="0.25">
      <c r="A91" s="2" t="s">
        <v>58</v>
      </c>
      <c r="C91" s="17"/>
      <c r="D91" s="4"/>
      <c r="E91" s="8">
        <f>+D89+D90</f>
        <v>-305776.84999999998</v>
      </c>
      <c r="F91" s="10"/>
    </row>
    <row r="92" spans="1:6" ht="13.5" thickTop="1" x14ac:dyDescent="0.2">
      <c r="A92" s="2"/>
      <c r="C92" s="17"/>
      <c r="D92" s="4"/>
      <c r="E92" s="9"/>
      <c r="F92" s="10"/>
    </row>
    <row r="93" spans="1:6" x14ac:dyDescent="0.2">
      <c r="A93" s="2" t="s">
        <v>59</v>
      </c>
      <c r="C93" s="17"/>
      <c r="D93" s="4"/>
      <c r="E93" s="5"/>
      <c r="F93" s="10"/>
    </row>
    <row r="94" spans="1:6" x14ac:dyDescent="0.2">
      <c r="A94" s="1" t="s">
        <v>60</v>
      </c>
      <c r="C94" s="17">
        <f>+('[1]NOVIEMBRE 2022'!D94-'[1]OCTUBRE 2022'!D94)/'[1]OCTUBRE 2022'!D94*100</f>
        <v>0</v>
      </c>
      <c r="D94" s="6">
        <f>('[1]OCTUBRE 2022'!D94*C94%)+'[1]NOVIEMBRE 2022'!D94</f>
        <v>-3480</v>
      </c>
      <c r="E94" s="5"/>
      <c r="F94" s="10"/>
    </row>
    <row r="95" spans="1:6" x14ac:dyDescent="0.2">
      <c r="A95" s="1" t="s">
        <v>61</v>
      </c>
      <c r="C95" s="17">
        <v>0</v>
      </c>
      <c r="D95" s="6">
        <f>('[1]OCTUBRE 2022'!D95*C95%)+'[1]NOVIEMBRE 2022'!D95</f>
        <v>0</v>
      </c>
      <c r="E95" s="5"/>
      <c r="F95" s="10"/>
    </row>
    <row r="96" spans="1:6" x14ac:dyDescent="0.2">
      <c r="A96" s="1" t="s">
        <v>62</v>
      </c>
      <c r="C96" s="17">
        <v>0</v>
      </c>
      <c r="D96" s="6">
        <f>('[1]OCTUBRE 2022'!D96*C96%)+'[1]NOVIEMBRE 2022'!D96</f>
        <v>0</v>
      </c>
      <c r="E96" s="5"/>
      <c r="F96" s="10"/>
    </row>
    <row r="97" spans="1:6" x14ac:dyDescent="0.2">
      <c r="A97" s="1" t="s">
        <v>63</v>
      </c>
      <c r="C97" s="17">
        <v>0.5</v>
      </c>
      <c r="D97" s="6">
        <f>('[1]OCTUBRE 2022'!D97*C97%)+'[1]NOVIEMBRE 2022'!D97</f>
        <v>-13181448.710499998</v>
      </c>
      <c r="E97" s="5"/>
      <c r="F97" s="10"/>
    </row>
    <row r="98" spans="1:6" x14ac:dyDescent="0.2">
      <c r="C98" s="17"/>
      <c r="D98" s="5"/>
      <c r="E98" s="5"/>
      <c r="F98" s="10"/>
    </row>
    <row r="99" spans="1:6" ht="13.5" thickBot="1" x14ac:dyDescent="0.25">
      <c r="A99" s="2" t="s">
        <v>64</v>
      </c>
      <c r="C99" s="17"/>
      <c r="D99" s="5"/>
      <c r="E99" s="8">
        <f>+D94+D95+D96+D97</f>
        <v>-13184928.710499998</v>
      </c>
      <c r="F99" s="10"/>
    </row>
    <row r="100" spans="1:6" ht="13.5" thickTop="1" x14ac:dyDescent="0.2">
      <c r="A100" s="2"/>
      <c r="C100" s="17"/>
      <c r="D100" s="5"/>
      <c r="E100" s="9"/>
      <c r="F100" s="10"/>
    </row>
    <row r="101" spans="1:6" ht="13.5" thickBot="1" x14ac:dyDescent="0.25">
      <c r="A101" s="2" t="s">
        <v>65</v>
      </c>
      <c r="B101" s="2"/>
      <c r="C101" s="17"/>
      <c r="D101" s="11"/>
      <c r="E101" s="8">
        <f>+E28+E79+E86+E99+E91</f>
        <v>54328053.868850254</v>
      </c>
      <c r="F101" s="10"/>
    </row>
    <row r="102" spans="1:6" ht="13.5" thickTop="1" x14ac:dyDescent="0.2">
      <c r="A102" s="2"/>
      <c r="B102" s="2"/>
      <c r="C102" s="17"/>
      <c r="D102" s="11"/>
      <c r="E102" s="9"/>
      <c r="F102" s="10"/>
    </row>
    <row r="103" spans="1:6" x14ac:dyDescent="0.2">
      <c r="A103" s="2"/>
      <c r="B103" s="2"/>
      <c r="C103" s="17"/>
      <c r="D103" s="11"/>
      <c r="E103" s="9"/>
      <c r="F103" s="10"/>
    </row>
    <row r="104" spans="1:6" x14ac:dyDescent="0.2">
      <c r="F104" s="10"/>
    </row>
    <row r="105" spans="1:6" x14ac:dyDescent="0.2">
      <c r="F105" s="10"/>
    </row>
    <row r="106" spans="1:6" x14ac:dyDescent="0.2">
      <c r="A106" s="12"/>
      <c r="D106" s="12"/>
      <c r="E106" s="12"/>
      <c r="F106" s="10"/>
    </row>
    <row r="107" spans="1:6" ht="12.75" customHeight="1" x14ac:dyDescent="0.2">
      <c r="A107" s="13" t="s">
        <v>66</v>
      </c>
      <c r="D107" s="25" t="s">
        <v>67</v>
      </c>
      <c r="E107" s="25"/>
      <c r="F107" s="10"/>
    </row>
    <row r="108" spans="1:6" x14ac:dyDescent="0.2">
      <c r="A108" s="14" t="s">
        <v>68</v>
      </c>
      <c r="D108" s="22" t="s">
        <v>69</v>
      </c>
      <c r="E108" s="22"/>
      <c r="F108" s="10"/>
    </row>
    <row r="109" spans="1:6" x14ac:dyDescent="0.2">
      <c r="A109" s="14"/>
      <c r="D109" s="14"/>
      <c r="E109" s="14"/>
      <c r="F109" s="10"/>
    </row>
    <row r="110" spans="1:6" x14ac:dyDescent="0.2">
      <c r="B110" s="15"/>
      <c r="C110" s="20"/>
      <c r="F110" s="10"/>
    </row>
    <row r="111" spans="1:6" x14ac:dyDescent="0.2">
      <c r="B111" s="14" t="s">
        <v>70</v>
      </c>
      <c r="C111" s="21"/>
      <c r="F111" s="10"/>
    </row>
    <row r="112" spans="1:6" x14ac:dyDescent="0.2">
      <c r="B112" s="14" t="s">
        <v>71</v>
      </c>
      <c r="C112" s="21"/>
      <c r="F112" s="10"/>
    </row>
    <row r="114" spans="1:1" x14ac:dyDescent="0.2">
      <c r="A114" s="1" t="s">
        <v>72</v>
      </c>
    </row>
    <row r="115" spans="1:1" x14ac:dyDescent="0.2">
      <c r="A115" s="1" t="s">
        <v>73</v>
      </c>
    </row>
  </sheetData>
  <mergeCells count="6">
    <mergeCell ref="D108:E108"/>
    <mergeCell ref="A1:E1"/>
    <mergeCell ref="A2:E2"/>
    <mergeCell ref="A3:E3"/>
    <mergeCell ref="A4:E4"/>
    <mergeCell ref="D107:E10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 DE RESULT DICIEMBRE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2023-01-10T16:14:52Z</cp:lastPrinted>
  <dcterms:created xsi:type="dcterms:W3CDTF">2023-01-10T16:12:33Z</dcterms:created>
  <dcterms:modified xsi:type="dcterms:W3CDTF">2023-01-11T11:54:48Z</dcterms:modified>
</cp:coreProperties>
</file>